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942"/>
  </bookViews>
  <sheets>
    <sheet name="汇总表" sheetId="88" r:id="rId1"/>
    <sheet name="邓长兵1" sheetId="56" r:id="rId2"/>
    <sheet name="丁尚斌2" sheetId="57" r:id="rId3"/>
    <sheet name="邓依正3" sheetId="58" r:id="rId4"/>
    <sheet name="邓小云4" sheetId="59" r:id="rId5"/>
    <sheet name="邓艳兵5" sheetId="5" r:id="rId6"/>
    <sheet name="马辔市村委6" sheetId="3" r:id="rId7"/>
    <sheet name="邓建云7" sheetId="6" r:id="rId8"/>
    <sheet name="谌进红8" sheetId="7" r:id="rId9"/>
    <sheet name="邓国辉9" sheetId="8" r:id="rId10"/>
    <sheet name="邓又辉10" sheetId="9" r:id="rId11"/>
    <sheet name="邓胡苗 11" sheetId="10" r:id="rId12"/>
    <sheet name="刘烈洲 12" sheetId="11" r:id="rId13"/>
    <sheet name="刘超生13" sheetId="12" r:id="rId14"/>
    <sheet name="刘超标 14" sheetId="13" r:id="rId15"/>
    <sheet name="刘贵周 15" sheetId="14" r:id="rId16"/>
    <sheet name="刘神洲 16" sheetId="15" r:id="rId17"/>
    <sheet name="刘国玉 17" sheetId="16" r:id="rId18"/>
    <sheet name="邓立新 18" sheetId="17" r:id="rId19"/>
    <sheet name="邓郑洲 19" sheetId="18" r:id="rId20"/>
    <sheet name="邓梦飞 20" sheetId="19" r:id="rId21"/>
    <sheet name="刘千红21" sheetId="25" r:id="rId22"/>
    <sheet name="刘美红22" sheetId="26" r:id="rId23"/>
    <sheet name="邓长军23" sheetId="27" r:id="rId24"/>
    <sheet name="王美亚24" sheetId="28" r:id="rId25"/>
    <sheet name="邓芳琴25" sheetId="29" r:id="rId26"/>
    <sheet name="邓佳苗26" sheetId="30" r:id="rId27"/>
    <sheet name="邓宗敏27" sheetId="60" r:id="rId28"/>
    <sheet name="谢新辉-27号的附属平台，没编号" sheetId="61" r:id="rId29"/>
    <sheet name="邓凡28" sheetId="31" r:id="rId30"/>
    <sheet name="邓卫兵29" sheetId="32" r:id="rId31"/>
    <sheet name="邓主30" sheetId="33" r:id="rId32"/>
    <sheet name="邓海滔 32" sheetId="35" r:id="rId33"/>
    <sheet name="邓建华 33" sheetId="36" r:id="rId34"/>
    <sheet name="邓凤玲 34" sheetId="37" r:id="rId35"/>
    <sheet name="邓建君 35" sheetId="38" r:id="rId36"/>
    <sheet name="邓晓慧 36" sheetId="39" r:id="rId37"/>
    <sheet name="闵朝晖 37" sheetId="40" r:id="rId38"/>
    <sheet name="唐铁明 38" sheetId="41" r:id="rId39"/>
    <sheet name="魏利强 39" sheetId="42" r:id="rId40"/>
    <sheet name="谌未华 40" sheetId="43" r:id="rId41"/>
    <sheet name="张雪文41" sheetId="45" r:id="rId42"/>
    <sheet name="朱兵42" sheetId="46" r:id="rId43"/>
    <sheet name="夏仕安43" sheetId="47" r:id="rId44"/>
    <sheet name="仇文和44" sheetId="48" r:id="rId45"/>
    <sheet name="方志敏45" sheetId="49" r:id="rId46"/>
    <sheet name="朱三军46" sheetId="50" r:id="rId47"/>
    <sheet name="邓建兵47" sheetId="51" r:id="rId48"/>
    <sheet name="仇建财48" sheetId="52" r:id="rId49"/>
    <sheet name="魏通山 49" sheetId="53" r:id="rId50"/>
    <sheet name="邓月南 50" sheetId="54" r:id="rId51"/>
    <sheet name="谭跃军51" sheetId="55" r:id="rId52"/>
    <sheet name="邓志群52" sheetId="62" r:id="rId53"/>
    <sheet name="刘良元53" sheetId="63" r:id="rId54"/>
    <sheet name="蔡延德54" sheetId="64" r:id="rId55"/>
    <sheet name="刘仙花55" sheetId="66" r:id="rId56"/>
    <sheet name="钟屹56" sheetId="67" r:id="rId57"/>
    <sheet name="魏国强57" sheetId="68" r:id="rId58"/>
    <sheet name="邓定云58" sheetId="65" r:id="rId59"/>
    <sheet name="周安群59" sheetId="69" r:id="rId60"/>
    <sheet name="夏新兵60" sheetId="70" r:id="rId61"/>
    <sheet name="魏妮娜 61" sheetId="72" r:id="rId62"/>
    <sheet name="魏宏岩 62" sheetId="73" r:id="rId63"/>
    <sheet name="魏新岩 63" sheetId="74" r:id="rId64"/>
    <sheet name="邓莲花 64" sheetId="75" r:id="rId65"/>
    <sheet name="魏文兵 65" sheetId="76" r:id="rId66"/>
    <sheet name="段小连 66" sheetId="77" r:id="rId67"/>
    <sheet name="魏克武67" sheetId="78" r:id="rId68"/>
    <sheet name="邓刚林 68" sheetId="79" r:id="rId69"/>
    <sheet name="邓岸林 69" sheetId="80" r:id="rId70"/>
    <sheet name="王黑兵 70" sheetId="81" r:id="rId71"/>
    <sheet name="夏春山71" sheetId="71" r:id="rId72"/>
    <sheet name="夏光明72" sheetId="82" r:id="rId73"/>
    <sheet name="魏代初 73" sheetId="83" r:id="rId74"/>
    <sheet name="朱志大 74" sheetId="84" r:id="rId75"/>
    <sheet name="龚招财 75" sheetId="85" r:id="rId76"/>
    <sheet name="曾辉跃 76" sheetId="86" r:id="rId77"/>
    <sheet name="曾荣跃 77" sheetId="87" r:id="rId78"/>
  </sheets>
  <definedNames>
    <definedName name="_xlnm.Print_Titles" localSheetId="0">汇总表!$1:$5</definedName>
    <definedName name="_xlnm._FilterDatabase" localSheetId="0" hidden="1">汇总表!$A$5:$L$217</definedName>
  </definedNames>
  <calcPr calcId="144525" fullPrecision="0"/>
</workbook>
</file>

<file path=xl/sharedStrings.xml><?xml version="1.0" encoding="utf-8"?>
<sst xmlns="http://schemas.openxmlformats.org/spreadsheetml/2006/main" count="3493" uniqueCount="748">
  <si>
    <t>安化县柘溪库区浮动设施分户评估结果表</t>
  </si>
  <si>
    <r>
      <rPr>
        <sz val="10"/>
        <rFont val="宋体"/>
        <charset val="134"/>
      </rPr>
      <t>评估基准日</t>
    </r>
    <r>
      <rPr>
        <sz val="10"/>
        <rFont val="Times New Roman"/>
        <charset val="134"/>
      </rPr>
      <t>:2022</t>
    </r>
    <r>
      <rPr>
        <sz val="10"/>
        <rFont val="宋体"/>
        <charset val="134"/>
      </rPr>
      <t>年</t>
    </r>
    <r>
      <rPr>
        <sz val="10"/>
        <rFont val="Times New Roman"/>
        <charset val="134"/>
      </rPr>
      <t>06</t>
    </r>
    <r>
      <rPr>
        <sz val="10"/>
        <rFont val="宋体"/>
        <charset val="134"/>
      </rPr>
      <t>月</t>
    </r>
    <r>
      <rPr>
        <sz val="10"/>
        <rFont val="Times New Roman"/>
        <charset val="134"/>
      </rPr>
      <t>30</t>
    </r>
    <r>
      <rPr>
        <sz val="10"/>
        <rFont val="宋体"/>
        <charset val="134"/>
      </rPr>
      <t>日</t>
    </r>
  </si>
  <si>
    <r>
      <rPr>
        <b/>
        <sz val="10"/>
        <rFont val="宋体"/>
        <charset val="134"/>
      </rPr>
      <t>所有权人姓名</t>
    </r>
    <r>
      <rPr>
        <b/>
        <sz val="10"/>
        <rFont val="Times New Roman"/>
        <charset val="134"/>
      </rPr>
      <t>:</t>
    </r>
    <r>
      <rPr>
        <b/>
        <sz val="10"/>
        <rFont val="宋体"/>
        <charset val="134"/>
      </rPr>
      <t>马路镇邓长兵等</t>
    </r>
    <r>
      <rPr>
        <b/>
        <sz val="10"/>
        <rFont val="Times New Roman"/>
        <charset val="134"/>
      </rPr>
      <t>77</t>
    </r>
    <r>
      <rPr>
        <b/>
        <sz val="10"/>
        <rFont val="宋体"/>
        <charset val="134"/>
      </rPr>
      <t>户（</t>
    </r>
    <r>
      <rPr>
        <b/>
        <sz val="10"/>
        <rFont val="Times New Roman"/>
        <charset val="134"/>
      </rPr>
      <t>210</t>
    </r>
    <r>
      <rPr>
        <b/>
        <sz val="10"/>
        <rFont val="宋体"/>
        <charset val="134"/>
      </rPr>
      <t>个平台）</t>
    </r>
  </si>
  <si>
    <t>金额单位：人民币元</t>
  </si>
  <si>
    <t>序号</t>
  </si>
  <si>
    <t>清查编号</t>
  </si>
  <si>
    <t>所有权人姓名</t>
  </si>
  <si>
    <t>乡镇村</t>
  </si>
  <si>
    <t>平台</t>
  </si>
  <si>
    <t>其他附属设施</t>
  </si>
  <si>
    <r>
      <rPr>
        <sz val="10"/>
        <rFont val="宋体"/>
        <charset val="134"/>
      </rPr>
      <t>总价值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元</t>
    </r>
    <r>
      <rPr>
        <sz val="10"/>
        <rFont val="Times New Roman"/>
        <charset val="134"/>
      </rPr>
      <t>)</t>
    </r>
  </si>
  <si>
    <t>备注</t>
  </si>
  <si>
    <t>材质</t>
  </si>
  <si>
    <t>平台底座面积</t>
  </si>
  <si>
    <t>单价</t>
  </si>
  <si>
    <t>评估金额（元）</t>
  </si>
  <si>
    <t>名称</t>
  </si>
  <si>
    <t>合计金额（元）</t>
  </si>
  <si>
    <t>马路镇潺溪口</t>
  </si>
  <si>
    <t>邓依正</t>
  </si>
  <si>
    <r>
      <rPr>
        <sz val="10"/>
        <rFont val="宋体"/>
        <charset val="134"/>
      </rPr>
      <t>钢箱子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钢骨架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胶合板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活动板房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铁瓦顶</t>
    </r>
  </si>
  <si>
    <t>邓小云</t>
  </si>
  <si>
    <t>马路镇马辔市</t>
  </si>
  <si>
    <t>邓建云</t>
  </si>
  <si>
    <t>谌进红</t>
  </si>
  <si>
    <t>邓国辉</t>
  </si>
  <si>
    <t>邓又辉</t>
  </si>
  <si>
    <t>邓胡苗</t>
  </si>
  <si>
    <t>马路镇天鹅</t>
  </si>
  <si>
    <t>刘烈洲</t>
  </si>
  <si>
    <t>刘超生</t>
  </si>
  <si>
    <t>刘贵周</t>
  </si>
  <si>
    <t>刘千红</t>
  </si>
  <si>
    <t>刘美红</t>
  </si>
  <si>
    <t>邓宗敏</t>
  </si>
  <si>
    <t>邓凡</t>
  </si>
  <si>
    <t>邓建华</t>
  </si>
  <si>
    <t>邓凤玲</t>
  </si>
  <si>
    <t>邓建君</t>
  </si>
  <si>
    <t>邓晓慧</t>
  </si>
  <si>
    <t>闵朝晖</t>
  </si>
  <si>
    <t>附属平台</t>
  </si>
  <si>
    <t>马路镇马路社区</t>
  </si>
  <si>
    <t>朱兵</t>
  </si>
  <si>
    <t>夏仕安</t>
  </si>
  <si>
    <t>仇文和</t>
  </si>
  <si>
    <t>马路镇云台山</t>
  </si>
  <si>
    <t>马路镇澄坪</t>
  </si>
  <si>
    <t>邓建兵</t>
  </si>
  <si>
    <t>马路镇小溪口林场</t>
  </si>
  <si>
    <t>邓月南</t>
  </si>
  <si>
    <t>谭跃军</t>
  </si>
  <si>
    <t>刘仙花</t>
  </si>
  <si>
    <t>马路镇南金</t>
  </si>
  <si>
    <t>马路镇东坪</t>
  </si>
  <si>
    <t>魏国强</t>
  </si>
  <si>
    <t>邓定云</t>
  </si>
  <si>
    <t>周安群</t>
  </si>
  <si>
    <t>马路镇蒋坪</t>
  </si>
  <si>
    <t>魏妮娜</t>
  </si>
  <si>
    <t>魏文兵</t>
  </si>
  <si>
    <t>段小连</t>
  </si>
  <si>
    <t>马路镇宝塔山</t>
  </si>
  <si>
    <t>邓刚林</t>
  </si>
  <si>
    <t>邓岸林</t>
  </si>
  <si>
    <t>王黑兵</t>
  </si>
  <si>
    <t>夏光明</t>
  </si>
  <si>
    <t>魏代初</t>
  </si>
  <si>
    <t>朱志大</t>
  </si>
  <si>
    <t>龚招财</t>
  </si>
  <si>
    <t>曾荣跃</t>
  </si>
  <si>
    <t>马路镇龙塘湾</t>
  </si>
  <si>
    <t>合计</t>
  </si>
  <si>
    <r>
      <rPr>
        <sz val="10"/>
        <rFont val="宋体"/>
        <charset val="134"/>
      </rPr>
      <t>评估机构</t>
    </r>
    <r>
      <rPr>
        <sz val="10"/>
        <rFont val="Times New Roman"/>
        <charset val="134"/>
      </rPr>
      <t>:</t>
    </r>
    <r>
      <rPr>
        <sz val="10"/>
        <rFont val="宋体"/>
        <charset val="134"/>
      </rPr>
      <t>湖南正圆资产评估有限责任公司</t>
    </r>
  </si>
  <si>
    <t>安化县柘溪库区浮动设施分户评估明细表</t>
  </si>
  <si>
    <r>
      <rPr>
        <sz val="10"/>
        <rFont val="宋体"/>
        <charset val="134"/>
      </rPr>
      <t>序号</t>
    </r>
  </si>
  <si>
    <r>
      <rPr>
        <b/>
        <sz val="10"/>
        <color theme="1"/>
        <rFont val="宋体"/>
        <charset val="134"/>
      </rPr>
      <t>户主姓名</t>
    </r>
  </si>
  <si>
    <r>
      <rPr>
        <sz val="10"/>
        <color theme="1"/>
        <rFont val="宋体"/>
        <charset val="134"/>
      </rPr>
      <t>邓长兵</t>
    </r>
  </si>
  <si>
    <r>
      <rPr>
        <b/>
        <sz val="10"/>
        <color theme="1"/>
        <rFont val="宋体"/>
        <charset val="134"/>
      </rPr>
      <t>乡镇</t>
    </r>
  </si>
  <si>
    <r>
      <rPr>
        <sz val="10"/>
        <color theme="1"/>
        <rFont val="宋体"/>
        <charset val="134"/>
      </rPr>
      <t>马路镇</t>
    </r>
  </si>
  <si>
    <r>
      <rPr>
        <b/>
        <sz val="10"/>
        <color theme="1"/>
        <rFont val="宋体"/>
        <charset val="134"/>
      </rPr>
      <t>村</t>
    </r>
  </si>
  <si>
    <r>
      <rPr>
        <sz val="10"/>
        <rFont val="宋体"/>
        <charset val="134"/>
      </rPr>
      <t>潺溪口村</t>
    </r>
  </si>
  <si>
    <r>
      <rPr>
        <b/>
        <sz val="10"/>
        <color theme="1"/>
        <rFont val="宋体"/>
        <charset val="134"/>
      </rPr>
      <t>平台个数</t>
    </r>
  </si>
  <si>
    <r>
      <rPr>
        <b/>
        <sz val="10"/>
        <rFont val="宋体"/>
        <charset val="134"/>
      </rPr>
      <t>浮动平台</t>
    </r>
  </si>
  <si>
    <r>
      <rPr>
        <sz val="10"/>
        <rFont val="宋体"/>
        <charset val="134"/>
      </rPr>
      <t>一、</t>
    </r>
  </si>
  <si>
    <r>
      <rPr>
        <sz val="10"/>
        <rFont val="宋体"/>
        <charset val="134"/>
      </rPr>
      <t>清查编号</t>
    </r>
  </si>
  <si>
    <r>
      <rPr>
        <sz val="10"/>
        <rFont val="宋体"/>
        <charset val="134"/>
      </rPr>
      <t>材质</t>
    </r>
  </si>
  <si>
    <r>
      <rPr>
        <sz val="10"/>
        <rFont val="宋体"/>
        <charset val="134"/>
      </rPr>
      <t>平台底座面积（</t>
    </r>
    <r>
      <rPr>
        <sz val="10"/>
        <rFont val="Times New Roman"/>
        <charset val="134"/>
      </rPr>
      <t>m²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</si>
  <si>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单</t>
    </r>
    <r>
      <rPr>
        <sz val="10"/>
        <rFont val="Times New Roman"/>
        <charset val="134"/>
      </rPr>
      <t xml:space="preserve"> </t>
    </r>
    <r>
      <rPr>
        <sz val="10"/>
        <rFont val="宋体"/>
        <charset val="134"/>
      </rPr>
      <t>价</t>
    </r>
    <r>
      <rPr>
        <sz val="10"/>
        <rFont val="Times New Roman"/>
        <charset val="134"/>
      </rPr>
      <t xml:space="preserve"> </t>
    </r>
    <r>
      <rPr>
        <sz val="10"/>
        <rFont val="宋体"/>
        <charset val="134"/>
      </rPr>
      <t>（元</t>
    </r>
    <r>
      <rPr>
        <sz val="10"/>
        <rFont val="Times New Roman"/>
        <charset val="134"/>
      </rPr>
      <t>/m²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</si>
  <si>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评估价值（元）</t>
    </r>
  </si>
  <si>
    <r>
      <rPr>
        <sz val="10"/>
        <rFont val="宋体"/>
        <charset val="134"/>
      </rPr>
      <t>平台尺寸</t>
    </r>
  </si>
  <si>
    <r>
      <rPr>
        <sz val="10"/>
        <color theme="1"/>
        <rFont val="宋体"/>
        <charset val="134"/>
      </rPr>
      <t>马路</t>
    </r>
    <r>
      <rPr>
        <sz val="10"/>
        <color theme="1"/>
        <rFont val="Times New Roman"/>
        <charset val="134"/>
      </rPr>
      <t>1-1</t>
    </r>
  </si>
  <si>
    <r>
      <rPr>
        <sz val="10"/>
        <rFont val="宋体"/>
        <charset val="134"/>
      </rPr>
      <t>玻璃钢桶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钢骨架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钢板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活动板房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铁瓦顶</t>
    </r>
  </si>
  <si>
    <t>9.86*8.05</t>
  </si>
  <si>
    <r>
      <rPr>
        <sz val="10"/>
        <color theme="1"/>
        <rFont val="宋体"/>
        <charset val="134"/>
      </rPr>
      <t>马路</t>
    </r>
    <r>
      <rPr>
        <sz val="10"/>
        <color theme="1"/>
        <rFont val="Times New Roman"/>
        <charset val="134"/>
      </rPr>
      <t>1-2</t>
    </r>
  </si>
  <si>
    <r>
      <rPr>
        <sz val="10"/>
        <rFont val="宋体"/>
        <charset val="134"/>
      </rPr>
      <t>玻璃钢桶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油桶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钢骨架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钢板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活动板房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铁瓦顶</t>
    </r>
  </si>
  <si>
    <t>12.4*4</t>
  </si>
  <si>
    <r>
      <rPr>
        <sz val="10"/>
        <color theme="1"/>
        <rFont val="宋体"/>
        <charset val="134"/>
      </rPr>
      <t>马路</t>
    </r>
    <r>
      <rPr>
        <sz val="10"/>
        <color theme="1"/>
        <rFont val="Times New Roman"/>
        <charset val="134"/>
      </rPr>
      <t>1-3</t>
    </r>
  </si>
  <si>
    <t>9.9*4</t>
  </si>
  <si>
    <r>
      <rPr>
        <b/>
        <sz val="10"/>
        <rFont val="宋体"/>
        <charset val="134"/>
      </rPr>
      <t>小计</t>
    </r>
  </si>
  <si>
    <t>附属设施</t>
  </si>
  <si>
    <r>
      <rPr>
        <sz val="10"/>
        <rFont val="宋体"/>
        <charset val="134"/>
      </rPr>
      <t>二、</t>
    </r>
  </si>
  <si>
    <r>
      <rPr>
        <sz val="10"/>
        <rFont val="宋体"/>
        <charset val="134"/>
      </rPr>
      <t>名称</t>
    </r>
  </si>
  <si>
    <r>
      <rPr>
        <sz val="10"/>
        <color theme="1"/>
        <rFont val="宋体"/>
        <charset val="134"/>
      </rPr>
      <t>材质</t>
    </r>
  </si>
  <si>
    <r>
      <rPr>
        <sz val="10"/>
        <color theme="1"/>
        <rFont val="宋体"/>
        <charset val="134"/>
      </rPr>
      <t>单位</t>
    </r>
  </si>
  <si>
    <r>
      <rPr>
        <sz val="10"/>
        <rFont val="宋体"/>
        <charset val="134"/>
      </rPr>
      <t>数量</t>
    </r>
  </si>
  <si>
    <t>平台尺寸</t>
  </si>
  <si>
    <r>
      <rPr>
        <sz val="10"/>
        <rFont val="宋体"/>
        <charset val="134"/>
      </rPr>
      <t>钢瓦棚</t>
    </r>
  </si>
  <si>
    <r>
      <rPr>
        <sz val="10"/>
        <color theme="1"/>
        <rFont val="宋体"/>
        <charset val="134"/>
      </rPr>
      <t>钢瓦棚</t>
    </r>
    <r>
      <rPr>
        <sz val="10"/>
        <color theme="1"/>
        <rFont val="Times New Roman"/>
        <charset val="134"/>
      </rPr>
      <t>12*4.1*</t>
    </r>
    <r>
      <rPr>
        <sz val="10"/>
        <color theme="1"/>
        <rFont val="宋体"/>
        <charset val="134"/>
      </rPr>
      <t>高</t>
    </r>
    <r>
      <rPr>
        <sz val="10"/>
        <color theme="1"/>
        <rFont val="Times New Roman"/>
        <charset val="134"/>
      </rPr>
      <t>2.3</t>
    </r>
  </si>
  <si>
    <r>
      <rPr>
        <sz val="10"/>
        <color theme="1"/>
        <rFont val="宋体"/>
        <charset val="134"/>
      </rPr>
      <t>㎡</t>
    </r>
  </si>
  <si>
    <r>
      <rPr>
        <sz val="10"/>
        <rFont val="宋体"/>
        <charset val="134"/>
      </rPr>
      <t>浮桥</t>
    </r>
  </si>
  <si>
    <r>
      <rPr>
        <sz val="10"/>
        <rFont val="宋体"/>
        <charset val="134"/>
      </rPr>
      <t>油桶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玻璃钢桶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钢骨架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木板</t>
    </r>
  </si>
  <si>
    <t>12*4.1+12*1*4+6.8*1*3+6.4*1*3</t>
  </si>
  <si>
    <r>
      <rPr>
        <sz val="10"/>
        <rFont val="宋体"/>
        <charset val="134"/>
      </rPr>
      <t>护栏</t>
    </r>
  </si>
  <si>
    <r>
      <rPr>
        <sz val="10"/>
        <rFont val="Times New Roman"/>
        <charset val="134"/>
      </rPr>
      <t>1.15</t>
    </r>
    <r>
      <rPr>
        <sz val="10"/>
        <rFont val="宋体"/>
        <charset val="134"/>
      </rPr>
      <t>高</t>
    </r>
    <r>
      <rPr>
        <sz val="10"/>
        <rFont val="Times New Roman"/>
        <charset val="134"/>
      </rPr>
      <t>*10.7</t>
    </r>
    <r>
      <rPr>
        <sz val="10"/>
        <rFont val="宋体"/>
        <charset val="134"/>
      </rPr>
      <t>米</t>
    </r>
    <r>
      <rPr>
        <sz val="10"/>
        <rFont val="Times New Roman"/>
        <charset val="134"/>
      </rPr>
      <t>+0.6</t>
    </r>
    <r>
      <rPr>
        <sz val="10"/>
        <rFont val="宋体"/>
        <charset val="134"/>
      </rPr>
      <t>高</t>
    </r>
    <r>
      <rPr>
        <sz val="10"/>
        <rFont val="Times New Roman"/>
        <charset val="134"/>
      </rPr>
      <t>*20</t>
    </r>
  </si>
  <si>
    <r>
      <rPr>
        <b/>
        <sz val="10"/>
        <rFont val="宋体"/>
        <charset val="134"/>
      </rPr>
      <t>合计</t>
    </r>
  </si>
  <si>
    <r>
      <rPr>
        <sz val="10"/>
        <rFont val="宋体"/>
        <charset val="134"/>
      </rPr>
      <t>湖南正圆资产评估有限责任公司</t>
    </r>
  </si>
  <si>
    <r>
      <rPr>
        <sz val="10"/>
        <color theme="1"/>
        <rFont val="宋体"/>
        <charset val="134"/>
      </rPr>
      <t>丁尚斌</t>
    </r>
  </si>
  <si>
    <r>
      <rPr>
        <sz val="10"/>
        <color theme="1"/>
        <rFont val="宋体"/>
        <charset val="134"/>
      </rPr>
      <t>马路</t>
    </r>
    <r>
      <rPr>
        <sz val="10"/>
        <color theme="1"/>
        <rFont val="Times New Roman"/>
        <charset val="134"/>
      </rPr>
      <t>2-1</t>
    </r>
  </si>
  <si>
    <r>
      <rPr>
        <sz val="10"/>
        <rFont val="宋体"/>
        <charset val="134"/>
      </rPr>
      <t>油桶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钢骨架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胶合板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活动板房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钢瓦顶</t>
    </r>
  </si>
  <si>
    <t>20.6*8.65</t>
  </si>
  <si>
    <r>
      <rPr>
        <sz val="10"/>
        <color theme="1"/>
        <rFont val="宋体"/>
        <charset val="134"/>
      </rPr>
      <t>邓依正</t>
    </r>
  </si>
  <si>
    <r>
      <rPr>
        <sz val="10"/>
        <color theme="1"/>
        <rFont val="宋体"/>
        <charset val="134"/>
      </rPr>
      <t>马路</t>
    </r>
    <r>
      <rPr>
        <sz val="10"/>
        <color theme="1"/>
        <rFont val="Times New Roman"/>
        <charset val="134"/>
      </rPr>
      <t>3-1</t>
    </r>
  </si>
  <si>
    <r>
      <rPr>
        <sz val="10"/>
        <rFont val="宋体"/>
        <charset val="134"/>
      </rPr>
      <t>水泥船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钢骨架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胶合板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活动板房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铁瓦顶</t>
    </r>
  </si>
  <si>
    <t>17.15*12.72</t>
  </si>
  <si>
    <r>
      <rPr>
        <sz val="10"/>
        <color theme="1"/>
        <rFont val="宋体"/>
        <charset val="134"/>
      </rPr>
      <t>马路</t>
    </r>
    <r>
      <rPr>
        <sz val="10"/>
        <color theme="1"/>
        <rFont val="Times New Roman"/>
        <charset val="134"/>
      </rPr>
      <t>3-2</t>
    </r>
  </si>
  <si>
    <r>
      <rPr>
        <sz val="10"/>
        <rFont val="宋体"/>
        <charset val="134"/>
      </rPr>
      <t>泡沫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钢骨架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胶合板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活动板房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铁瓦顶</t>
    </r>
  </si>
  <si>
    <t>12*8.02</t>
  </si>
  <si>
    <r>
      <rPr>
        <sz val="10"/>
        <color theme="1"/>
        <rFont val="宋体"/>
        <charset val="134"/>
      </rPr>
      <t>马路</t>
    </r>
    <r>
      <rPr>
        <sz val="10"/>
        <color theme="1"/>
        <rFont val="Times New Roman"/>
        <charset val="134"/>
      </rPr>
      <t>3-3</t>
    </r>
  </si>
  <si>
    <r>
      <rPr>
        <sz val="10"/>
        <color theme="1"/>
        <rFont val="宋体"/>
        <charset val="134"/>
      </rPr>
      <t>马路</t>
    </r>
    <r>
      <rPr>
        <sz val="10"/>
        <color theme="1"/>
        <rFont val="Times New Roman"/>
        <charset val="134"/>
      </rPr>
      <t>3-4</t>
    </r>
  </si>
  <si>
    <r>
      <rPr>
        <sz val="10"/>
        <rFont val="宋体"/>
        <charset val="134"/>
      </rPr>
      <t>油桶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钢骨架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木板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钢瓦墙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钢瓦顶</t>
    </r>
  </si>
  <si>
    <t>4*3.04</t>
  </si>
  <si>
    <r>
      <rPr>
        <sz val="10"/>
        <color theme="1"/>
        <rFont val="宋体"/>
        <charset val="134"/>
      </rPr>
      <t>马路</t>
    </r>
    <r>
      <rPr>
        <sz val="10"/>
        <color theme="1"/>
        <rFont val="Times New Roman"/>
        <charset val="134"/>
      </rPr>
      <t>3-5</t>
    </r>
  </si>
  <si>
    <r>
      <rPr>
        <sz val="10"/>
        <color theme="1"/>
        <rFont val="宋体"/>
        <charset val="134"/>
      </rPr>
      <t>马路</t>
    </r>
    <r>
      <rPr>
        <sz val="10"/>
        <color theme="1"/>
        <rFont val="Times New Roman"/>
        <charset val="134"/>
      </rPr>
      <t>3-6</t>
    </r>
  </si>
  <si>
    <r>
      <rPr>
        <sz val="10"/>
        <color theme="1"/>
        <rFont val="宋体"/>
        <charset val="134"/>
      </rPr>
      <t>马路</t>
    </r>
    <r>
      <rPr>
        <sz val="10"/>
        <color theme="1"/>
        <rFont val="Times New Roman"/>
        <charset val="134"/>
      </rPr>
      <t>3-7</t>
    </r>
  </si>
  <si>
    <r>
      <rPr>
        <sz val="10"/>
        <color theme="1"/>
        <rFont val="宋体"/>
        <charset val="134"/>
      </rPr>
      <t>马路</t>
    </r>
    <r>
      <rPr>
        <sz val="10"/>
        <color theme="1"/>
        <rFont val="Times New Roman"/>
        <charset val="134"/>
      </rPr>
      <t>3-8</t>
    </r>
  </si>
  <si>
    <t>钢箱子+钢骨架+胶合板+活动板房+铁瓦顶</t>
  </si>
  <si>
    <t>7.32*6.26</t>
  </si>
  <si>
    <r>
      <rPr>
        <b/>
        <sz val="10"/>
        <rFont val="宋体"/>
        <charset val="134"/>
      </rPr>
      <t>附属设施</t>
    </r>
  </si>
  <si>
    <r>
      <rPr>
        <sz val="10"/>
        <rFont val="宋体"/>
        <charset val="134"/>
      </rPr>
      <t>油桶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钢骨架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胶合板</t>
    </r>
  </si>
  <si>
    <r>
      <rPr>
        <sz val="10"/>
        <rFont val="宋体"/>
        <charset val="134"/>
      </rPr>
      <t>跳桥</t>
    </r>
  </si>
  <si>
    <r>
      <rPr>
        <sz val="10"/>
        <rFont val="宋体"/>
        <charset val="134"/>
      </rPr>
      <t>杉木</t>
    </r>
    <r>
      <rPr>
        <sz val="10"/>
        <rFont val="Times New Roman"/>
        <charset val="134"/>
      </rPr>
      <t>14</t>
    </r>
    <r>
      <rPr>
        <sz val="10"/>
        <rFont val="宋体"/>
        <charset val="134"/>
      </rPr>
      <t>根</t>
    </r>
  </si>
  <si>
    <r>
      <rPr>
        <sz val="10"/>
        <color theme="1"/>
        <rFont val="宋体"/>
        <charset val="134"/>
      </rPr>
      <t>个</t>
    </r>
  </si>
  <si>
    <t>0.7*3.5+0.75*6.5</t>
  </si>
  <si>
    <r>
      <rPr>
        <sz val="10"/>
        <color theme="1"/>
        <rFont val="宋体"/>
        <charset val="134"/>
      </rPr>
      <t>邓小云</t>
    </r>
  </si>
  <si>
    <r>
      <rPr>
        <sz val="10"/>
        <color theme="1"/>
        <rFont val="宋体"/>
        <charset val="134"/>
      </rPr>
      <t>马路</t>
    </r>
  </si>
  <si>
    <r>
      <rPr>
        <sz val="10"/>
        <color theme="1"/>
        <rFont val="宋体"/>
        <charset val="134"/>
      </rPr>
      <t>马路</t>
    </r>
    <r>
      <rPr>
        <sz val="10"/>
        <color theme="1"/>
        <rFont val="Times New Roman"/>
        <charset val="134"/>
      </rPr>
      <t>4-1</t>
    </r>
  </si>
  <si>
    <r>
      <rPr>
        <sz val="10"/>
        <rFont val="宋体"/>
        <charset val="134"/>
      </rPr>
      <t>钢箱子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钢骨架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免漆木板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活动板房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铁瓦顶</t>
    </r>
  </si>
  <si>
    <t>18.06*8</t>
  </si>
  <si>
    <r>
      <rPr>
        <sz val="10"/>
        <color theme="1"/>
        <rFont val="宋体"/>
        <charset val="134"/>
      </rPr>
      <t>马路</t>
    </r>
    <r>
      <rPr>
        <sz val="10"/>
        <color theme="1"/>
        <rFont val="Times New Roman"/>
        <charset val="134"/>
      </rPr>
      <t>4-2</t>
    </r>
  </si>
  <si>
    <r>
      <rPr>
        <sz val="10"/>
        <rFont val="宋体"/>
        <charset val="134"/>
      </rPr>
      <t>泡沫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钢骨架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胶合板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木板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活动板房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铁瓦顶</t>
    </r>
  </si>
  <si>
    <t>12.15*8</t>
  </si>
  <si>
    <r>
      <rPr>
        <sz val="10"/>
        <color theme="1"/>
        <rFont val="宋体"/>
        <charset val="134"/>
      </rPr>
      <t>马路</t>
    </r>
    <r>
      <rPr>
        <sz val="10"/>
        <color theme="1"/>
        <rFont val="Times New Roman"/>
        <charset val="134"/>
      </rPr>
      <t>4-3</t>
    </r>
  </si>
  <si>
    <r>
      <rPr>
        <sz val="10"/>
        <rFont val="宋体"/>
        <charset val="134"/>
      </rPr>
      <t>泡沫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油桶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钢骨架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木板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油布</t>
    </r>
  </si>
  <si>
    <t>7*4.8</t>
  </si>
  <si>
    <r>
      <rPr>
        <sz val="10"/>
        <color theme="1"/>
        <rFont val="宋体"/>
        <charset val="134"/>
      </rPr>
      <t>马路</t>
    </r>
    <r>
      <rPr>
        <sz val="10"/>
        <color theme="1"/>
        <rFont val="Times New Roman"/>
        <charset val="134"/>
      </rPr>
      <t>4-4</t>
    </r>
  </si>
  <si>
    <t>8*8.1+1.58*1.83</t>
  </si>
  <si>
    <r>
      <rPr>
        <sz val="10"/>
        <color theme="1"/>
        <rFont val="宋体"/>
        <charset val="134"/>
      </rPr>
      <t>马路</t>
    </r>
    <r>
      <rPr>
        <sz val="10"/>
        <color theme="1"/>
        <rFont val="Times New Roman"/>
        <charset val="134"/>
      </rPr>
      <t>4-5</t>
    </r>
  </si>
  <si>
    <r>
      <rPr>
        <sz val="10"/>
        <rFont val="宋体"/>
        <charset val="134"/>
      </rPr>
      <t>油桶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泡沫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钢骨架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木板油布顶</t>
    </r>
  </si>
  <si>
    <t>6.3*5.6</t>
  </si>
  <si>
    <r>
      <rPr>
        <sz val="10"/>
        <color theme="1"/>
        <rFont val="宋体"/>
        <charset val="134"/>
      </rPr>
      <t>马路</t>
    </r>
    <r>
      <rPr>
        <sz val="10"/>
        <color theme="1"/>
        <rFont val="Times New Roman"/>
        <charset val="134"/>
      </rPr>
      <t>4-6</t>
    </r>
  </si>
  <si>
    <r>
      <rPr>
        <sz val="10"/>
        <rFont val="宋体"/>
        <charset val="134"/>
      </rPr>
      <t>油桶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泡沫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钢骨架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木铁瓦顶</t>
    </r>
  </si>
  <si>
    <t>8.1*6.1</t>
  </si>
  <si>
    <r>
      <rPr>
        <sz val="10"/>
        <rFont val="Times New Roman"/>
        <charset val="134"/>
      </rPr>
      <t>4-1</t>
    </r>
    <r>
      <rPr>
        <sz val="10"/>
        <rFont val="宋体"/>
        <charset val="134"/>
      </rPr>
      <t>附属房</t>
    </r>
  </si>
  <si>
    <r>
      <rPr>
        <sz val="10"/>
        <rFont val="宋体"/>
        <charset val="134"/>
      </rPr>
      <t>油桶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钢骨架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木板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铁瓦棚</t>
    </r>
  </si>
  <si>
    <t>18*2</t>
  </si>
  <si>
    <r>
      <rPr>
        <sz val="10"/>
        <rFont val="Times New Roman"/>
        <charset val="134"/>
      </rPr>
      <t>4-2</t>
    </r>
    <r>
      <rPr>
        <sz val="10"/>
        <rFont val="宋体"/>
        <charset val="134"/>
      </rPr>
      <t>连接浮桥</t>
    </r>
  </si>
  <si>
    <r>
      <rPr>
        <sz val="10"/>
        <rFont val="宋体"/>
        <charset val="134"/>
      </rPr>
      <t>油桶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钢骨架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木板</t>
    </r>
  </si>
  <si>
    <r>
      <rPr>
        <sz val="10"/>
        <color theme="1"/>
        <rFont val="宋体"/>
        <charset val="134"/>
      </rPr>
      <t>米</t>
    </r>
  </si>
  <si>
    <t>10*1.05</t>
  </si>
  <si>
    <r>
      <rPr>
        <sz val="10"/>
        <color theme="1"/>
        <rFont val="宋体"/>
        <charset val="134"/>
      </rPr>
      <t>邓艳兵</t>
    </r>
  </si>
  <si>
    <r>
      <rPr>
        <sz val="10"/>
        <rFont val="宋体"/>
        <charset val="134"/>
      </rPr>
      <t>马辔市</t>
    </r>
  </si>
  <si>
    <r>
      <rPr>
        <sz val="10"/>
        <rFont val="宋体"/>
        <charset val="134"/>
      </rPr>
      <t>马路</t>
    </r>
    <r>
      <rPr>
        <sz val="10"/>
        <rFont val="Times New Roman"/>
        <charset val="134"/>
      </rPr>
      <t>5</t>
    </r>
  </si>
  <si>
    <r>
      <rPr>
        <sz val="10"/>
        <rFont val="宋体"/>
        <charset val="134"/>
      </rPr>
      <t>油桶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钢骨架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胶合板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钢板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活动板房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钢瓦顶</t>
    </r>
  </si>
  <si>
    <t>20.5*8.3</t>
  </si>
  <si>
    <r>
      <rPr>
        <sz val="10"/>
        <color theme="1"/>
        <rFont val="宋体"/>
        <charset val="134"/>
      </rPr>
      <t>马辔市村委</t>
    </r>
  </si>
  <si>
    <r>
      <rPr>
        <sz val="10"/>
        <rFont val="宋体"/>
        <charset val="134"/>
      </rPr>
      <t>马路</t>
    </r>
    <r>
      <rPr>
        <sz val="10"/>
        <rFont val="Times New Roman"/>
        <charset val="134"/>
      </rPr>
      <t>6</t>
    </r>
  </si>
  <si>
    <r>
      <rPr>
        <sz val="10"/>
        <rFont val="宋体"/>
        <charset val="134"/>
      </rPr>
      <t>钢箱子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钢板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木板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活动板房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树脂瓦顶</t>
    </r>
  </si>
  <si>
    <t>20.2*20.2-10*10</t>
  </si>
  <si>
    <r>
      <rPr>
        <sz val="10"/>
        <color theme="1"/>
        <rFont val="宋体"/>
        <charset val="134"/>
      </rPr>
      <t>邓建云</t>
    </r>
  </si>
  <si>
    <r>
      <rPr>
        <sz val="10"/>
        <rFont val="宋体"/>
        <charset val="134"/>
      </rPr>
      <t>马路</t>
    </r>
    <r>
      <rPr>
        <sz val="10"/>
        <rFont val="Times New Roman"/>
        <charset val="134"/>
      </rPr>
      <t>7-1</t>
    </r>
  </si>
  <si>
    <t>4*4</t>
  </si>
  <si>
    <r>
      <rPr>
        <sz val="10"/>
        <rFont val="宋体"/>
        <charset val="134"/>
      </rPr>
      <t>马路</t>
    </r>
    <r>
      <rPr>
        <sz val="10"/>
        <rFont val="Times New Roman"/>
        <charset val="134"/>
      </rPr>
      <t>7-2</t>
    </r>
  </si>
  <si>
    <t>附属跳桥</t>
  </si>
  <si>
    <r>
      <rPr>
        <sz val="10"/>
        <rFont val="宋体"/>
        <charset val="134"/>
      </rPr>
      <t>角钢、油桶、木板</t>
    </r>
    <r>
      <rPr>
        <sz val="10"/>
        <rFont val="Times New Roman"/>
        <charset val="134"/>
      </rPr>
      <t>34</t>
    </r>
    <r>
      <rPr>
        <sz val="10"/>
        <rFont val="宋体"/>
        <charset val="134"/>
      </rPr>
      <t>米</t>
    </r>
  </si>
  <si>
    <r>
      <rPr>
        <sz val="10"/>
        <color theme="1"/>
        <rFont val="宋体"/>
        <charset val="134"/>
      </rPr>
      <t>谌进红</t>
    </r>
  </si>
  <si>
    <r>
      <rPr>
        <sz val="10"/>
        <rFont val="宋体"/>
        <charset val="134"/>
      </rPr>
      <t>马路</t>
    </r>
    <r>
      <rPr>
        <sz val="10"/>
        <rFont val="Times New Roman"/>
        <charset val="134"/>
      </rPr>
      <t>8-1</t>
    </r>
  </si>
  <si>
    <r>
      <rPr>
        <sz val="10"/>
        <rFont val="宋体"/>
        <charset val="134"/>
      </rPr>
      <t>马路</t>
    </r>
    <r>
      <rPr>
        <sz val="10"/>
        <rFont val="Times New Roman"/>
        <charset val="134"/>
      </rPr>
      <t>8-2</t>
    </r>
  </si>
  <si>
    <r>
      <rPr>
        <sz val="10"/>
        <color theme="1"/>
        <rFont val="宋体"/>
        <charset val="134"/>
      </rPr>
      <t>邓国辉</t>
    </r>
  </si>
  <si>
    <r>
      <rPr>
        <sz val="10"/>
        <rFont val="宋体"/>
        <charset val="134"/>
      </rPr>
      <t>马路</t>
    </r>
    <r>
      <rPr>
        <sz val="10"/>
        <rFont val="Times New Roman"/>
        <charset val="134"/>
      </rPr>
      <t>9-1</t>
    </r>
  </si>
  <si>
    <r>
      <rPr>
        <sz val="10"/>
        <rFont val="宋体"/>
        <charset val="134"/>
      </rPr>
      <t>马路</t>
    </r>
    <r>
      <rPr>
        <sz val="10"/>
        <rFont val="Times New Roman"/>
        <charset val="134"/>
      </rPr>
      <t>9-2</t>
    </r>
  </si>
  <si>
    <r>
      <rPr>
        <sz val="10"/>
        <color theme="1"/>
        <rFont val="宋体"/>
        <charset val="134"/>
      </rPr>
      <t>邓又辉</t>
    </r>
  </si>
  <si>
    <r>
      <rPr>
        <sz val="10"/>
        <rFont val="宋体"/>
        <charset val="134"/>
      </rPr>
      <t>马路</t>
    </r>
    <r>
      <rPr>
        <sz val="10"/>
        <rFont val="Times New Roman"/>
        <charset val="134"/>
      </rPr>
      <t>10-1</t>
    </r>
  </si>
  <si>
    <r>
      <rPr>
        <sz val="10"/>
        <rFont val="宋体"/>
        <charset val="134"/>
      </rPr>
      <t>马路</t>
    </r>
    <r>
      <rPr>
        <sz val="10"/>
        <rFont val="Times New Roman"/>
        <charset val="134"/>
      </rPr>
      <t>10-2</t>
    </r>
  </si>
  <si>
    <r>
      <rPr>
        <b/>
        <sz val="10"/>
        <rFont val="宋体"/>
        <charset val="134"/>
      </rPr>
      <t>序号</t>
    </r>
  </si>
  <si>
    <r>
      <rPr>
        <sz val="10"/>
        <color theme="1"/>
        <rFont val="宋体"/>
        <charset val="134"/>
      </rPr>
      <t>邓胡苗</t>
    </r>
  </si>
  <si>
    <r>
      <rPr>
        <sz val="10"/>
        <color theme="1"/>
        <rFont val="宋体"/>
        <charset val="134"/>
      </rPr>
      <t>天鹅村</t>
    </r>
  </si>
  <si>
    <r>
      <rPr>
        <sz val="10"/>
        <rFont val="宋体"/>
        <charset val="134"/>
      </rPr>
      <t>面积（</t>
    </r>
    <r>
      <rPr>
        <sz val="10"/>
        <rFont val="Times New Roman"/>
        <charset val="134"/>
      </rPr>
      <t>m²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</si>
  <si>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马路</t>
    </r>
    <r>
      <rPr>
        <sz val="10"/>
        <rFont val="Times New Roman"/>
        <charset val="134"/>
      </rPr>
      <t>11-1</t>
    </r>
  </si>
  <si>
    <r>
      <rPr>
        <sz val="10"/>
        <rFont val="宋体"/>
        <charset val="134"/>
      </rPr>
      <t>油桶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胶合板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轻钢骨架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活动板房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铁瓦顶</t>
    </r>
  </si>
  <si>
    <r>
      <rPr>
        <sz val="10"/>
        <color theme="1"/>
        <rFont val="宋体"/>
        <charset val="134"/>
      </rPr>
      <t>底面面积长</t>
    </r>
    <r>
      <rPr>
        <sz val="10"/>
        <color theme="1"/>
        <rFont val="Times New Roman"/>
        <charset val="134"/>
      </rPr>
      <t>14*</t>
    </r>
    <r>
      <rPr>
        <sz val="10"/>
        <color theme="1"/>
        <rFont val="宋体"/>
        <charset val="134"/>
      </rPr>
      <t>宽</t>
    </r>
    <r>
      <rPr>
        <sz val="10"/>
        <color theme="1"/>
        <rFont val="Times New Roman"/>
        <charset val="134"/>
      </rPr>
      <t>7.8</t>
    </r>
  </si>
  <si>
    <r>
      <rPr>
        <sz val="10"/>
        <rFont val="宋体"/>
        <charset val="134"/>
      </rPr>
      <t>马路</t>
    </r>
    <r>
      <rPr>
        <sz val="10"/>
        <rFont val="Times New Roman"/>
        <charset val="134"/>
      </rPr>
      <t>11-2</t>
    </r>
  </si>
  <si>
    <r>
      <rPr>
        <sz val="10"/>
        <rFont val="宋体"/>
        <charset val="134"/>
      </rPr>
      <t>水泥趸船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木板房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树脂瓦</t>
    </r>
  </si>
  <si>
    <r>
      <rPr>
        <sz val="10"/>
        <color theme="1"/>
        <rFont val="宋体"/>
        <charset val="134"/>
      </rPr>
      <t>底面面积长</t>
    </r>
    <r>
      <rPr>
        <sz val="10"/>
        <color theme="1"/>
        <rFont val="Times New Roman"/>
        <charset val="134"/>
      </rPr>
      <t>11*</t>
    </r>
    <r>
      <rPr>
        <sz val="10"/>
        <color theme="1"/>
        <rFont val="宋体"/>
        <charset val="134"/>
      </rPr>
      <t>宽</t>
    </r>
    <r>
      <rPr>
        <sz val="10"/>
        <color theme="1"/>
        <rFont val="Times New Roman"/>
        <charset val="134"/>
      </rPr>
      <t>9.5</t>
    </r>
  </si>
  <si>
    <r>
      <rPr>
        <sz val="10"/>
        <rFont val="宋体"/>
        <charset val="134"/>
      </rPr>
      <t>附属平台</t>
    </r>
  </si>
  <si>
    <r>
      <rPr>
        <sz val="10"/>
        <rFont val="宋体"/>
        <charset val="134"/>
      </rPr>
      <t>油桶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杂木板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轻钢骨架</t>
    </r>
  </si>
  <si>
    <r>
      <rPr>
        <sz val="10"/>
        <color theme="1"/>
        <rFont val="宋体"/>
        <charset val="134"/>
      </rPr>
      <t>刘烈洲</t>
    </r>
  </si>
  <si>
    <r>
      <rPr>
        <sz val="10"/>
        <color theme="1"/>
        <rFont val="宋体"/>
        <charset val="134"/>
      </rPr>
      <t>潺溪口村</t>
    </r>
  </si>
  <si>
    <r>
      <rPr>
        <sz val="10"/>
        <rFont val="宋体"/>
        <charset val="134"/>
      </rPr>
      <t>马路</t>
    </r>
    <r>
      <rPr>
        <sz val="10"/>
        <rFont val="Times New Roman"/>
        <charset val="134"/>
      </rPr>
      <t>12-1</t>
    </r>
  </si>
  <si>
    <r>
      <rPr>
        <sz val="10"/>
        <rFont val="宋体"/>
        <charset val="134"/>
      </rPr>
      <t>水泥趸船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木板房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树脂瓦顶</t>
    </r>
  </si>
  <si>
    <r>
      <rPr>
        <sz val="10"/>
        <color theme="1"/>
        <rFont val="宋体"/>
        <charset val="134"/>
      </rPr>
      <t>底面面积长</t>
    </r>
    <r>
      <rPr>
        <sz val="10"/>
        <color theme="1"/>
        <rFont val="Times New Roman"/>
        <charset val="134"/>
      </rPr>
      <t>8*</t>
    </r>
    <r>
      <rPr>
        <sz val="10"/>
        <color theme="1"/>
        <rFont val="宋体"/>
        <charset val="134"/>
      </rPr>
      <t>宽</t>
    </r>
    <r>
      <rPr>
        <sz val="10"/>
        <color theme="1"/>
        <rFont val="Times New Roman"/>
        <charset val="134"/>
      </rPr>
      <t>4.6</t>
    </r>
  </si>
  <si>
    <r>
      <rPr>
        <sz val="10"/>
        <rFont val="宋体"/>
        <charset val="134"/>
      </rPr>
      <t>马路</t>
    </r>
    <r>
      <rPr>
        <sz val="10"/>
        <rFont val="Times New Roman"/>
        <charset val="134"/>
      </rPr>
      <t>12-2</t>
    </r>
  </si>
  <si>
    <r>
      <rPr>
        <sz val="10"/>
        <rFont val="宋体"/>
        <charset val="134"/>
      </rPr>
      <t>油桶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杂木板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钢管骨架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铁皮房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铁瓦顶</t>
    </r>
  </si>
  <si>
    <r>
      <rPr>
        <sz val="10"/>
        <color theme="1"/>
        <rFont val="宋体"/>
        <charset val="134"/>
      </rPr>
      <t>底面面积长</t>
    </r>
    <r>
      <rPr>
        <sz val="10"/>
        <color theme="1"/>
        <rFont val="Times New Roman"/>
        <charset val="134"/>
      </rPr>
      <t>6*</t>
    </r>
    <r>
      <rPr>
        <sz val="10"/>
        <color theme="1"/>
        <rFont val="宋体"/>
        <charset val="134"/>
      </rPr>
      <t>宽</t>
    </r>
    <r>
      <rPr>
        <sz val="10"/>
        <color theme="1"/>
        <rFont val="Times New Roman"/>
        <charset val="134"/>
      </rPr>
      <t>3.3</t>
    </r>
  </si>
  <si>
    <r>
      <rPr>
        <sz val="10"/>
        <color theme="1"/>
        <rFont val="宋体"/>
        <charset val="134"/>
      </rPr>
      <t>刘超生</t>
    </r>
  </si>
  <si>
    <r>
      <rPr>
        <sz val="10"/>
        <rFont val="宋体"/>
        <charset val="134"/>
      </rPr>
      <t>马路</t>
    </r>
    <r>
      <rPr>
        <sz val="10"/>
        <rFont val="Times New Roman"/>
        <charset val="134"/>
      </rPr>
      <t>13-1</t>
    </r>
  </si>
  <si>
    <r>
      <rPr>
        <sz val="10"/>
        <rFont val="宋体"/>
        <charset val="134"/>
      </rPr>
      <t>油桶泡沫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胶合板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轻钢骨架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木板房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铁瓦顶</t>
    </r>
  </si>
  <si>
    <r>
      <rPr>
        <sz val="10"/>
        <color theme="1"/>
        <rFont val="宋体"/>
        <charset val="134"/>
      </rPr>
      <t>底面面积长</t>
    </r>
    <r>
      <rPr>
        <sz val="10"/>
        <color theme="1"/>
        <rFont val="Times New Roman"/>
        <charset val="134"/>
      </rPr>
      <t>7.7*</t>
    </r>
    <r>
      <rPr>
        <sz val="10"/>
        <color theme="1"/>
        <rFont val="宋体"/>
        <charset val="134"/>
      </rPr>
      <t>宽</t>
    </r>
    <r>
      <rPr>
        <sz val="10"/>
        <color theme="1"/>
        <rFont val="Times New Roman"/>
        <charset val="134"/>
      </rPr>
      <t>6</t>
    </r>
  </si>
  <si>
    <r>
      <rPr>
        <sz val="10"/>
        <rFont val="宋体"/>
        <charset val="134"/>
      </rPr>
      <t>马路</t>
    </r>
    <r>
      <rPr>
        <sz val="10"/>
        <rFont val="Times New Roman"/>
        <charset val="134"/>
      </rPr>
      <t>13-2</t>
    </r>
  </si>
  <si>
    <r>
      <rPr>
        <sz val="10"/>
        <color theme="1"/>
        <rFont val="宋体"/>
        <charset val="134"/>
      </rPr>
      <t>底面面积长</t>
    </r>
    <r>
      <rPr>
        <sz val="10"/>
        <color theme="1"/>
        <rFont val="Times New Roman"/>
        <charset val="134"/>
      </rPr>
      <t>6.2*</t>
    </r>
    <r>
      <rPr>
        <sz val="10"/>
        <color theme="1"/>
        <rFont val="宋体"/>
        <charset val="134"/>
      </rPr>
      <t>宽</t>
    </r>
    <r>
      <rPr>
        <sz val="10"/>
        <color theme="1"/>
        <rFont val="Times New Roman"/>
        <charset val="134"/>
      </rPr>
      <t>6</t>
    </r>
  </si>
  <si>
    <r>
      <rPr>
        <sz val="10"/>
        <color theme="1"/>
        <rFont val="宋体"/>
        <charset val="134"/>
      </rPr>
      <t>刘超标</t>
    </r>
  </si>
  <si>
    <r>
      <rPr>
        <sz val="10"/>
        <rFont val="宋体"/>
        <charset val="134"/>
      </rPr>
      <t>马路</t>
    </r>
    <r>
      <rPr>
        <sz val="10"/>
        <rFont val="Times New Roman"/>
        <charset val="134"/>
      </rPr>
      <t>14-1</t>
    </r>
  </si>
  <si>
    <r>
      <rPr>
        <sz val="10"/>
        <rFont val="宋体"/>
        <charset val="134"/>
      </rPr>
      <t>泡沫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钢管骨架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杂木板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木板房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铁瓦顶</t>
    </r>
  </si>
  <si>
    <r>
      <rPr>
        <sz val="10"/>
        <color theme="1"/>
        <rFont val="宋体"/>
        <charset val="134"/>
      </rPr>
      <t>底面面积长</t>
    </r>
    <r>
      <rPr>
        <sz val="10"/>
        <color theme="1"/>
        <rFont val="Times New Roman"/>
        <charset val="134"/>
      </rPr>
      <t>11*</t>
    </r>
    <r>
      <rPr>
        <sz val="10"/>
        <color theme="1"/>
        <rFont val="宋体"/>
        <charset val="134"/>
      </rPr>
      <t>宽</t>
    </r>
    <r>
      <rPr>
        <sz val="10"/>
        <color theme="1"/>
        <rFont val="Times New Roman"/>
        <charset val="134"/>
      </rPr>
      <t>5.8</t>
    </r>
  </si>
  <si>
    <r>
      <rPr>
        <sz val="10"/>
        <rFont val="宋体"/>
        <charset val="134"/>
      </rPr>
      <t>马路</t>
    </r>
    <r>
      <rPr>
        <sz val="10"/>
        <rFont val="Times New Roman"/>
        <charset val="134"/>
      </rPr>
      <t>14-2</t>
    </r>
  </si>
  <si>
    <r>
      <rPr>
        <sz val="10"/>
        <color theme="1"/>
        <rFont val="宋体"/>
        <charset val="134"/>
      </rPr>
      <t>底面面积长</t>
    </r>
    <r>
      <rPr>
        <sz val="10"/>
        <color theme="1"/>
        <rFont val="Times New Roman"/>
        <charset val="134"/>
      </rPr>
      <t>6.6*</t>
    </r>
    <r>
      <rPr>
        <sz val="10"/>
        <color theme="1"/>
        <rFont val="宋体"/>
        <charset val="134"/>
      </rPr>
      <t>宽</t>
    </r>
    <r>
      <rPr>
        <sz val="10"/>
        <color theme="1"/>
        <rFont val="Times New Roman"/>
        <charset val="134"/>
      </rPr>
      <t>6</t>
    </r>
  </si>
  <si>
    <r>
      <rPr>
        <sz val="10"/>
        <color theme="1"/>
        <rFont val="宋体"/>
        <charset val="134"/>
      </rPr>
      <t>刘贵周</t>
    </r>
  </si>
  <si>
    <r>
      <rPr>
        <sz val="10"/>
        <rFont val="宋体"/>
        <charset val="134"/>
      </rPr>
      <t>马路</t>
    </r>
    <r>
      <rPr>
        <sz val="10"/>
        <rFont val="Times New Roman"/>
        <charset val="134"/>
      </rPr>
      <t>15-1</t>
    </r>
  </si>
  <si>
    <r>
      <rPr>
        <sz val="10"/>
        <rFont val="宋体"/>
        <charset val="134"/>
      </rPr>
      <t>钢箱子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轻钢骨架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杉木板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活动板房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树脂瓦</t>
    </r>
  </si>
  <si>
    <r>
      <rPr>
        <sz val="10"/>
        <color theme="1"/>
        <rFont val="宋体"/>
        <charset val="134"/>
      </rPr>
      <t>底面面积长</t>
    </r>
    <r>
      <rPr>
        <sz val="10"/>
        <color theme="1"/>
        <rFont val="Times New Roman"/>
        <charset val="134"/>
      </rPr>
      <t>12.2*</t>
    </r>
    <r>
      <rPr>
        <sz val="10"/>
        <color theme="1"/>
        <rFont val="宋体"/>
        <charset val="134"/>
      </rPr>
      <t>宽</t>
    </r>
    <r>
      <rPr>
        <sz val="10"/>
        <color theme="1"/>
        <rFont val="Times New Roman"/>
        <charset val="134"/>
      </rPr>
      <t>8.1</t>
    </r>
  </si>
  <si>
    <r>
      <rPr>
        <sz val="10"/>
        <rFont val="宋体"/>
        <charset val="134"/>
      </rPr>
      <t>马路</t>
    </r>
    <r>
      <rPr>
        <sz val="10"/>
        <rFont val="Times New Roman"/>
        <charset val="134"/>
      </rPr>
      <t>15-2</t>
    </r>
  </si>
  <si>
    <r>
      <rPr>
        <sz val="10"/>
        <rFont val="宋体"/>
        <charset val="134"/>
      </rPr>
      <t>钢板船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轻钢骨架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杉木板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活动板房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树脂瓦</t>
    </r>
  </si>
  <si>
    <r>
      <rPr>
        <sz val="10"/>
        <color theme="1"/>
        <rFont val="宋体"/>
        <charset val="134"/>
      </rPr>
      <t>底面面积长</t>
    </r>
    <r>
      <rPr>
        <sz val="10"/>
        <color theme="1"/>
        <rFont val="Times New Roman"/>
        <charset val="134"/>
      </rPr>
      <t>6*</t>
    </r>
    <r>
      <rPr>
        <sz val="10"/>
        <color theme="1"/>
        <rFont val="宋体"/>
        <charset val="134"/>
      </rPr>
      <t>宽</t>
    </r>
    <r>
      <rPr>
        <sz val="10"/>
        <color theme="1"/>
        <rFont val="Times New Roman"/>
        <charset val="134"/>
      </rPr>
      <t>5.2</t>
    </r>
  </si>
  <si>
    <r>
      <rPr>
        <sz val="10"/>
        <rFont val="宋体"/>
        <charset val="134"/>
      </rPr>
      <t>马路</t>
    </r>
    <r>
      <rPr>
        <sz val="10"/>
        <rFont val="Times New Roman"/>
        <charset val="134"/>
      </rPr>
      <t>15-3</t>
    </r>
  </si>
  <si>
    <r>
      <rPr>
        <sz val="10"/>
        <rFont val="宋体"/>
        <charset val="134"/>
      </rPr>
      <t>泡沫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钢管骨架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杂木板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铁皮房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铁瓦顶</t>
    </r>
  </si>
  <si>
    <r>
      <rPr>
        <sz val="10"/>
        <color theme="1"/>
        <rFont val="宋体"/>
        <charset val="134"/>
      </rPr>
      <t>底面面积长</t>
    </r>
    <r>
      <rPr>
        <sz val="10"/>
        <color theme="1"/>
        <rFont val="Times New Roman"/>
        <charset val="134"/>
      </rPr>
      <t>6*</t>
    </r>
    <r>
      <rPr>
        <sz val="10"/>
        <color theme="1"/>
        <rFont val="宋体"/>
        <charset val="134"/>
      </rPr>
      <t>宽</t>
    </r>
    <r>
      <rPr>
        <sz val="10"/>
        <color theme="1"/>
        <rFont val="Times New Roman"/>
        <charset val="134"/>
      </rPr>
      <t>6</t>
    </r>
  </si>
  <si>
    <r>
      <rPr>
        <sz val="10"/>
        <color theme="1"/>
        <rFont val="宋体"/>
        <charset val="134"/>
      </rPr>
      <t>刘神洲</t>
    </r>
  </si>
  <si>
    <r>
      <rPr>
        <sz val="10"/>
        <rFont val="宋体"/>
        <charset val="134"/>
      </rPr>
      <t>马路</t>
    </r>
    <r>
      <rPr>
        <sz val="10"/>
        <rFont val="Times New Roman"/>
        <charset val="134"/>
      </rPr>
      <t>16</t>
    </r>
  </si>
  <si>
    <r>
      <rPr>
        <sz val="10"/>
        <rFont val="宋体"/>
        <charset val="134"/>
      </rPr>
      <t>油桶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杂木板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钢管骨架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木板房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篷布顶</t>
    </r>
  </si>
  <si>
    <r>
      <rPr>
        <sz val="10"/>
        <color theme="1"/>
        <rFont val="宋体"/>
        <charset val="134"/>
      </rPr>
      <t>底面面积长</t>
    </r>
    <r>
      <rPr>
        <sz val="10"/>
        <color theme="1"/>
        <rFont val="Times New Roman"/>
        <charset val="134"/>
      </rPr>
      <t>12*</t>
    </r>
    <r>
      <rPr>
        <sz val="10"/>
        <color theme="1"/>
        <rFont val="宋体"/>
        <charset val="134"/>
      </rPr>
      <t>宽</t>
    </r>
    <r>
      <rPr>
        <sz val="10"/>
        <color theme="1"/>
        <rFont val="Times New Roman"/>
        <charset val="134"/>
      </rPr>
      <t>8</t>
    </r>
  </si>
  <si>
    <r>
      <rPr>
        <sz val="10"/>
        <color theme="1"/>
        <rFont val="宋体"/>
        <charset val="134"/>
      </rPr>
      <t>刘国玉</t>
    </r>
  </si>
  <si>
    <r>
      <rPr>
        <sz val="10"/>
        <rFont val="宋体"/>
        <charset val="134"/>
      </rPr>
      <t>马路</t>
    </r>
    <r>
      <rPr>
        <sz val="10"/>
        <rFont val="Times New Roman"/>
        <charset val="134"/>
      </rPr>
      <t>17</t>
    </r>
  </si>
  <si>
    <r>
      <rPr>
        <sz val="10"/>
        <rFont val="宋体"/>
        <charset val="134"/>
      </rPr>
      <t>油桶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杉木板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轻钢骨架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活动板房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铁瓦顶</t>
    </r>
  </si>
  <si>
    <r>
      <rPr>
        <sz val="10"/>
        <color theme="1"/>
        <rFont val="宋体"/>
        <charset val="134"/>
      </rPr>
      <t>底面面积长</t>
    </r>
    <r>
      <rPr>
        <sz val="10"/>
        <color theme="1"/>
        <rFont val="Times New Roman"/>
        <charset val="134"/>
      </rPr>
      <t>15.9*</t>
    </r>
    <r>
      <rPr>
        <sz val="10"/>
        <color theme="1"/>
        <rFont val="宋体"/>
        <charset val="134"/>
      </rPr>
      <t>宽</t>
    </r>
    <r>
      <rPr>
        <sz val="10"/>
        <color theme="1"/>
        <rFont val="Times New Roman"/>
        <charset val="134"/>
      </rPr>
      <t>8</t>
    </r>
  </si>
  <si>
    <r>
      <rPr>
        <sz val="10"/>
        <color theme="1"/>
        <rFont val="宋体"/>
        <charset val="134"/>
      </rPr>
      <t>邓立新</t>
    </r>
  </si>
  <si>
    <r>
      <rPr>
        <sz val="10"/>
        <rFont val="宋体"/>
        <charset val="134"/>
      </rPr>
      <t>马路</t>
    </r>
    <r>
      <rPr>
        <sz val="10"/>
        <rFont val="Times New Roman"/>
        <charset val="134"/>
      </rPr>
      <t>18</t>
    </r>
  </si>
  <si>
    <r>
      <rPr>
        <sz val="10"/>
        <rFont val="宋体"/>
        <charset val="134"/>
      </rPr>
      <t>油桶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杂木板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木骨架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无墙体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铁瓦顶</t>
    </r>
  </si>
  <si>
    <r>
      <rPr>
        <sz val="10"/>
        <color theme="1"/>
        <rFont val="宋体"/>
        <charset val="134"/>
      </rPr>
      <t>底面面积长</t>
    </r>
    <r>
      <rPr>
        <sz val="10"/>
        <color theme="1"/>
        <rFont val="Times New Roman"/>
        <charset val="134"/>
      </rPr>
      <t>6*</t>
    </r>
    <r>
      <rPr>
        <sz val="10"/>
        <color theme="1"/>
        <rFont val="宋体"/>
        <charset val="134"/>
      </rPr>
      <t>宽</t>
    </r>
    <r>
      <rPr>
        <sz val="10"/>
        <color theme="1"/>
        <rFont val="Times New Roman"/>
        <charset val="134"/>
      </rPr>
      <t>4</t>
    </r>
  </si>
  <si>
    <r>
      <rPr>
        <sz val="10"/>
        <color theme="1"/>
        <rFont val="宋体"/>
        <charset val="134"/>
      </rPr>
      <t>邓郑洲</t>
    </r>
  </si>
  <si>
    <r>
      <rPr>
        <sz val="10"/>
        <rFont val="宋体"/>
        <charset val="134"/>
      </rPr>
      <t>马路</t>
    </r>
    <r>
      <rPr>
        <sz val="10"/>
        <rFont val="Times New Roman"/>
        <charset val="134"/>
      </rPr>
      <t>19</t>
    </r>
  </si>
  <si>
    <r>
      <rPr>
        <sz val="10"/>
        <rFont val="宋体"/>
        <charset val="134"/>
      </rPr>
      <t>钢箱子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杉木板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轻钢骨架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活动板房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铁瓦顶</t>
    </r>
  </si>
  <si>
    <r>
      <rPr>
        <sz val="10"/>
        <color theme="1"/>
        <rFont val="宋体"/>
        <charset val="134"/>
      </rPr>
      <t>底面面积长</t>
    </r>
    <r>
      <rPr>
        <sz val="10"/>
        <color theme="1"/>
        <rFont val="Times New Roman"/>
        <charset val="134"/>
      </rPr>
      <t>13.7*</t>
    </r>
    <r>
      <rPr>
        <sz val="10"/>
        <color theme="1"/>
        <rFont val="宋体"/>
        <charset val="134"/>
      </rPr>
      <t>宽</t>
    </r>
    <r>
      <rPr>
        <sz val="10"/>
        <color theme="1"/>
        <rFont val="Times New Roman"/>
        <charset val="134"/>
      </rPr>
      <t>9</t>
    </r>
  </si>
  <si>
    <r>
      <rPr>
        <sz val="10"/>
        <color theme="1"/>
        <rFont val="宋体"/>
        <charset val="134"/>
      </rPr>
      <t>邓梦飞</t>
    </r>
  </si>
  <si>
    <r>
      <rPr>
        <sz val="10"/>
        <rFont val="宋体"/>
        <charset val="134"/>
      </rPr>
      <t>马路</t>
    </r>
    <r>
      <rPr>
        <sz val="10"/>
        <rFont val="Times New Roman"/>
        <charset val="134"/>
      </rPr>
      <t>20-1</t>
    </r>
  </si>
  <si>
    <r>
      <rPr>
        <sz val="10"/>
        <rFont val="宋体"/>
        <charset val="134"/>
      </rPr>
      <t>泡沫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杉木板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轻钢骨架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活动板房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铁瓦顶</t>
    </r>
  </si>
  <si>
    <r>
      <rPr>
        <sz val="10"/>
        <color theme="1"/>
        <rFont val="宋体"/>
        <charset val="134"/>
      </rPr>
      <t>底面面积长</t>
    </r>
    <r>
      <rPr>
        <sz val="10"/>
        <color theme="1"/>
        <rFont val="Times New Roman"/>
        <charset val="134"/>
      </rPr>
      <t>10*</t>
    </r>
    <r>
      <rPr>
        <sz val="10"/>
        <color theme="1"/>
        <rFont val="宋体"/>
        <charset val="134"/>
      </rPr>
      <t>宽</t>
    </r>
    <r>
      <rPr>
        <sz val="10"/>
        <color theme="1"/>
        <rFont val="Times New Roman"/>
        <charset val="134"/>
      </rPr>
      <t>6</t>
    </r>
  </si>
  <si>
    <r>
      <rPr>
        <sz val="10"/>
        <rFont val="宋体"/>
        <charset val="134"/>
      </rPr>
      <t>马路</t>
    </r>
    <r>
      <rPr>
        <sz val="10"/>
        <rFont val="Times New Roman"/>
        <charset val="134"/>
      </rPr>
      <t>20-2</t>
    </r>
  </si>
  <si>
    <r>
      <rPr>
        <sz val="10"/>
        <rFont val="宋体"/>
        <charset val="134"/>
      </rPr>
      <t>钢板船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杉木板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轻钢骨架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活动板房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铁瓦顶</t>
    </r>
  </si>
  <si>
    <r>
      <rPr>
        <sz val="10"/>
        <color theme="1"/>
        <rFont val="宋体"/>
        <charset val="134"/>
      </rPr>
      <t>底面面积长</t>
    </r>
    <r>
      <rPr>
        <sz val="10"/>
        <color theme="1"/>
        <rFont val="Times New Roman"/>
        <charset val="134"/>
      </rPr>
      <t>13.9*</t>
    </r>
    <r>
      <rPr>
        <sz val="10"/>
        <color theme="1"/>
        <rFont val="宋体"/>
        <charset val="134"/>
      </rPr>
      <t>宽</t>
    </r>
    <r>
      <rPr>
        <sz val="10"/>
        <color theme="1"/>
        <rFont val="Times New Roman"/>
        <charset val="134"/>
      </rPr>
      <t>5</t>
    </r>
  </si>
  <si>
    <r>
      <rPr>
        <sz val="10"/>
        <rFont val="宋体"/>
        <charset val="134"/>
      </rPr>
      <t>马路</t>
    </r>
    <r>
      <rPr>
        <sz val="10"/>
        <rFont val="Times New Roman"/>
        <charset val="134"/>
      </rPr>
      <t>20-3</t>
    </r>
  </si>
  <si>
    <r>
      <rPr>
        <sz val="10"/>
        <color theme="1"/>
        <rFont val="宋体"/>
        <charset val="134"/>
      </rPr>
      <t>底面面积长</t>
    </r>
    <r>
      <rPr>
        <sz val="10"/>
        <color theme="1"/>
        <rFont val="Times New Roman"/>
        <charset val="134"/>
      </rPr>
      <t>8.5*</t>
    </r>
    <r>
      <rPr>
        <sz val="10"/>
        <color theme="1"/>
        <rFont val="宋体"/>
        <charset val="134"/>
      </rPr>
      <t>宽</t>
    </r>
    <r>
      <rPr>
        <sz val="10"/>
        <color theme="1"/>
        <rFont val="Times New Roman"/>
        <charset val="134"/>
      </rPr>
      <t>5.3</t>
    </r>
  </si>
  <si>
    <r>
      <rPr>
        <sz val="10"/>
        <color theme="1"/>
        <rFont val="宋体"/>
        <charset val="134"/>
      </rPr>
      <t>刘千红</t>
    </r>
  </si>
  <si>
    <r>
      <rPr>
        <sz val="10"/>
        <color theme="1"/>
        <rFont val="宋体"/>
        <charset val="134"/>
      </rPr>
      <t>马路</t>
    </r>
    <r>
      <rPr>
        <sz val="10"/>
        <color theme="1"/>
        <rFont val="Times New Roman"/>
        <charset val="134"/>
      </rPr>
      <t>21-1</t>
    </r>
  </si>
  <si>
    <r>
      <rPr>
        <sz val="10"/>
        <rFont val="宋体"/>
        <charset val="134"/>
      </rPr>
      <t>油桶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钢骨架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胶合板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铁皮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铁瓦顶</t>
    </r>
  </si>
  <si>
    <t>8.9*5</t>
  </si>
  <si>
    <r>
      <rPr>
        <sz val="10"/>
        <color theme="1"/>
        <rFont val="宋体"/>
        <charset val="134"/>
      </rPr>
      <t>马路</t>
    </r>
    <r>
      <rPr>
        <sz val="10"/>
        <color theme="1"/>
        <rFont val="Times New Roman"/>
        <charset val="134"/>
      </rPr>
      <t>21-2</t>
    </r>
  </si>
  <si>
    <t>15.1*8.2</t>
  </si>
  <si>
    <r>
      <rPr>
        <sz val="10"/>
        <color theme="1"/>
        <rFont val="宋体"/>
        <charset val="134"/>
      </rPr>
      <t>马路</t>
    </r>
    <r>
      <rPr>
        <sz val="10"/>
        <color theme="1"/>
        <rFont val="Times New Roman"/>
        <charset val="134"/>
      </rPr>
      <t>21-3</t>
    </r>
  </si>
  <si>
    <t>13.95*9.75+2.4*1.6</t>
  </si>
  <si>
    <r>
      <rPr>
        <sz val="10"/>
        <color theme="1"/>
        <rFont val="宋体"/>
        <charset val="134"/>
      </rPr>
      <t>马路</t>
    </r>
    <r>
      <rPr>
        <sz val="10"/>
        <color theme="1"/>
        <rFont val="Times New Roman"/>
        <charset val="134"/>
      </rPr>
      <t>21-4</t>
    </r>
  </si>
  <si>
    <r>
      <rPr>
        <sz val="10"/>
        <rFont val="宋体"/>
        <charset val="134"/>
      </rPr>
      <t>油桶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钢骨架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胶合板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木板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铁瓦顶</t>
    </r>
  </si>
  <si>
    <t>9.1*8.2</t>
  </si>
  <si>
    <r>
      <rPr>
        <sz val="10"/>
        <color theme="1"/>
        <rFont val="宋体"/>
        <charset val="134"/>
      </rPr>
      <t>马路</t>
    </r>
    <r>
      <rPr>
        <sz val="10"/>
        <color theme="1"/>
        <rFont val="Times New Roman"/>
        <charset val="134"/>
      </rPr>
      <t>21-5</t>
    </r>
  </si>
  <si>
    <r>
      <rPr>
        <sz val="10"/>
        <rFont val="宋体"/>
        <charset val="134"/>
      </rPr>
      <t>钢箱子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油桶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钢骨架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胶合板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活动板房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铁瓦顶</t>
    </r>
  </si>
  <si>
    <t>12.1*6.05+2.4*1.6</t>
  </si>
  <si>
    <r>
      <rPr>
        <sz val="10"/>
        <color theme="1"/>
        <rFont val="宋体"/>
        <charset val="134"/>
      </rPr>
      <t>马路</t>
    </r>
    <r>
      <rPr>
        <sz val="10"/>
        <color theme="1"/>
        <rFont val="Times New Roman"/>
        <charset val="134"/>
      </rPr>
      <t>21-6</t>
    </r>
  </si>
  <si>
    <r>
      <rPr>
        <sz val="10"/>
        <rFont val="宋体"/>
        <charset val="134"/>
      </rPr>
      <t>钢板船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油桶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钢骨架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胶合板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活动板房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铁瓦顶</t>
    </r>
  </si>
  <si>
    <t>9.2*3.8</t>
  </si>
  <si>
    <r>
      <rPr>
        <sz val="10"/>
        <rFont val="宋体"/>
        <charset val="134"/>
      </rPr>
      <t>附属设施</t>
    </r>
  </si>
  <si>
    <r>
      <rPr>
        <sz val="10"/>
        <rFont val="宋体"/>
        <charset val="134"/>
      </rPr>
      <t>油桶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钢骨架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竹跳板</t>
    </r>
  </si>
  <si>
    <r>
      <rPr>
        <sz val="10"/>
        <color theme="1"/>
        <rFont val="宋体"/>
        <charset val="134"/>
      </rPr>
      <t>刘美红</t>
    </r>
  </si>
  <si>
    <r>
      <rPr>
        <sz val="10"/>
        <color theme="1"/>
        <rFont val="宋体"/>
        <charset val="134"/>
      </rPr>
      <t>马路</t>
    </r>
    <r>
      <rPr>
        <sz val="10"/>
        <color theme="1"/>
        <rFont val="Times New Roman"/>
        <charset val="134"/>
      </rPr>
      <t>22-1</t>
    </r>
  </si>
  <si>
    <r>
      <rPr>
        <sz val="10"/>
        <rFont val="宋体"/>
        <charset val="134"/>
      </rPr>
      <t>油桶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钢骨架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胶合板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活动板房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铁瓦顶</t>
    </r>
  </si>
  <si>
    <t>12.05*4.8+1.5*1.6</t>
  </si>
  <si>
    <r>
      <rPr>
        <sz val="10"/>
        <color theme="1"/>
        <rFont val="宋体"/>
        <charset val="134"/>
      </rPr>
      <t>马路</t>
    </r>
    <r>
      <rPr>
        <sz val="10"/>
        <color theme="1"/>
        <rFont val="Times New Roman"/>
        <charset val="134"/>
      </rPr>
      <t>22-2</t>
    </r>
  </si>
  <si>
    <r>
      <rPr>
        <sz val="10"/>
        <rFont val="宋体"/>
        <charset val="134"/>
      </rPr>
      <t>钢箱子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钢骨架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胶合板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木板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铁皮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铁瓦顶</t>
    </r>
  </si>
  <si>
    <t>8*5.55</t>
  </si>
  <si>
    <r>
      <rPr>
        <sz val="10"/>
        <color theme="1"/>
        <rFont val="宋体"/>
        <charset val="134"/>
      </rPr>
      <t>马路</t>
    </r>
    <r>
      <rPr>
        <sz val="10"/>
        <color theme="1"/>
        <rFont val="Times New Roman"/>
        <charset val="134"/>
      </rPr>
      <t>22-3</t>
    </r>
  </si>
  <si>
    <r>
      <rPr>
        <sz val="10"/>
        <rFont val="宋体"/>
        <charset val="134"/>
      </rPr>
      <t>钢箱子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钢骨架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木板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胶合板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活动板房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铁瓦顶</t>
    </r>
  </si>
  <si>
    <t>8.5*8.15</t>
  </si>
  <si>
    <r>
      <rPr>
        <sz val="10"/>
        <color theme="1"/>
        <rFont val="宋体"/>
        <charset val="134"/>
      </rPr>
      <t>马路</t>
    </r>
    <r>
      <rPr>
        <sz val="10"/>
        <color theme="1"/>
        <rFont val="Times New Roman"/>
        <charset val="134"/>
      </rPr>
      <t>22-4</t>
    </r>
  </si>
  <si>
    <t>10.6*8.05</t>
  </si>
  <si>
    <r>
      <rPr>
        <sz val="10"/>
        <rFont val="宋体"/>
        <charset val="134"/>
      </rPr>
      <t>油桶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钢管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跳板</t>
    </r>
    <r>
      <rPr>
        <sz val="10"/>
        <rFont val="Times New Roman"/>
        <charset val="134"/>
      </rPr>
      <t>7.5*3+12*6</t>
    </r>
  </si>
  <si>
    <r>
      <rPr>
        <sz val="10"/>
        <rFont val="宋体"/>
        <charset val="134"/>
      </rPr>
      <t>油桶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钢管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木板</t>
    </r>
    <r>
      <rPr>
        <sz val="10"/>
        <rFont val="Times New Roman"/>
        <charset val="134"/>
      </rPr>
      <t>13.4*1.9</t>
    </r>
  </si>
  <si>
    <r>
      <rPr>
        <sz val="10"/>
        <color theme="1"/>
        <rFont val="宋体"/>
        <charset val="134"/>
      </rPr>
      <t>邓长军</t>
    </r>
  </si>
  <si>
    <r>
      <rPr>
        <sz val="10"/>
        <color theme="1"/>
        <rFont val="宋体"/>
        <charset val="134"/>
      </rPr>
      <t>马路</t>
    </r>
    <r>
      <rPr>
        <sz val="10"/>
        <color theme="1"/>
        <rFont val="Times New Roman"/>
        <charset val="134"/>
      </rPr>
      <t>23</t>
    </r>
  </si>
  <si>
    <r>
      <rPr>
        <sz val="10"/>
        <rFont val="宋体"/>
        <charset val="134"/>
      </rPr>
      <t>油桶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钢骨架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木板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木板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帆布顶</t>
    </r>
  </si>
  <si>
    <t>11*4.2</t>
  </si>
  <si>
    <r>
      <rPr>
        <sz val="10"/>
        <color theme="1"/>
        <rFont val="宋体"/>
        <charset val="134"/>
      </rPr>
      <t>王美亚</t>
    </r>
  </si>
  <si>
    <r>
      <rPr>
        <sz val="10"/>
        <color theme="1"/>
        <rFont val="宋体"/>
        <charset val="134"/>
      </rPr>
      <t>马路</t>
    </r>
    <r>
      <rPr>
        <sz val="10"/>
        <color theme="1"/>
        <rFont val="Times New Roman"/>
        <charset val="134"/>
      </rPr>
      <t>24-1</t>
    </r>
  </si>
  <si>
    <r>
      <rPr>
        <sz val="10"/>
        <rFont val="宋体"/>
        <charset val="134"/>
      </rPr>
      <t>钢板船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钢骨架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木板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木板房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杉树皮顶</t>
    </r>
  </si>
  <si>
    <t>20.6*5.5</t>
  </si>
  <si>
    <r>
      <rPr>
        <sz val="10"/>
        <color theme="1"/>
        <rFont val="宋体"/>
        <charset val="134"/>
      </rPr>
      <t>马路</t>
    </r>
    <r>
      <rPr>
        <sz val="10"/>
        <color theme="1"/>
        <rFont val="Times New Roman"/>
        <charset val="134"/>
      </rPr>
      <t>24-2</t>
    </r>
  </si>
  <si>
    <r>
      <rPr>
        <sz val="10"/>
        <rFont val="宋体"/>
        <charset val="134"/>
      </rPr>
      <t>钢箱子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钢骨架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胶合板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活动板房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树脂瓦顶</t>
    </r>
  </si>
  <si>
    <t>8.1*7.9+1.2*1.5</t>
  </si>
  <si>
    <r>
      <rPr>
        <sz val="10"/>
        <color theme="1"/>
        <rFont val="宋体"/>
        <charset val="134"/>
      </rPr>
      <t>邓芳琴</t>
    </r>
  </si>
  <si>
    <r>
      <rPr>
        <sz val="10"/>
        <color theme="1"/>
        <rFont val="宋体"/>
        <charset val="134"/>
      </rPr>
      <t>马路</t>
    </r>
    <r>
      <rPr>
        <sz val="10"/>
        <color theme="1"/>
        <rFont val="Times New Roman"/>
        <charset val="134"/>
      </rPr>
      <t>25</t>
    </r>
  </si>
  <si>
    <r>
      <rPr>
        <sz val="10"/>
        <rFont val="宋体"/>
        <charset val="134"/>
      </rPr>
      <t>油桶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钢骨架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木板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木板房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油布顶</t>
    </r>
  </si>
  <si>
    <t>6*4.7</t>
  </si>
  <si>
    <r>
      <rPr>
        <sz val="10"/>
        <color theme="1"/>
        <rFont val="宋体"/>
        <charset val="134"/>
      </rPr>
      <t>邓佳苗</t>
    </r>
  </si>
  <si>
    <r>
      <rPr>
        <sz val="10"/>
        <color theme="1"/>
        <rFont val="宋体"/>
        <charset val="134"/>
      </rPr>
      <t>马路</t>
    </r>
    <r>
      <rPr>
        <sz val="10"/>
        <color theme="1"/>
        <rFont val="Times New Roman"/>
        <charset val="134"/>
      </rPr>
      <t>26</t>
    </r>
  </si>
  <si>
    <r>
      <rPr>
        <sz val="10"/>
        <rFont val="宋体"/>
        <charset val="134"/>
      </rPr>
      <t>水泥划子船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钢划子船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钢骨架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木板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油布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木板房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铁瓦顶</t>
    </r>
  </si>
  <si>
    <t>4.5*6.3+4.8*5.8</t>
  </si>
  <si>
    <r>
      <rPr>
        <sz val="10"/>
        <color theme="1"/>
        <rFont val="宋体"/>
        <charset val="134"/>
      </rPr>
      <t>邓宗敏</t>
    </r>
  </si>
  <si>
    <r>
      <rPr>
        <sz val="10"/>
        <rFont val="宋体"/>
        <charset val="134"/>
      </rPr>
      <t>天鹅</t>
    </r>
  </si>
  <si>
    <r>
      <rPr>
        <sz val="10"/>
        <color theme="1"/>
        <rFont val="宋体"/>
        <charset val="134"/>
      </rPr>
      <t>马路</t>
    </r>
    <r>
      <rPr>
        <sz val="10"/>
        <color theme="1"/>
        <rFont val="Times New Roman"/>
        <charset val="134"/>
      </rPr>
      <t>27-1</t>
    </r>
  </si>
  <si>
    <r>
      <rPr>
        <sz val="10"/>
        <rFont val="宋体"/>
        <charset val="134"/>
      </rPr>
      <t>钢箱子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钢骨架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木板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活动板房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铁瓦顶</t>
    </r>
  </si>
  <si>
    <t>13.65*8</t>
  </si>
  <si>
    <r>
      <rPr>
        <sz val="10"/>
        <color theme="1"/>
        <rFont val="宋体"/>
        <charset val="134"/>
      </rPr>
      <t>马路</t>
    </r>
    <r>
      <rPr>
        <sz val="10"/>
        <color theme="1"/>
        <rFont val="Times New Roman"/>
        <charset val="134"/>
      </rPr>
      <t>27-2</t>
    </r>
  </si>
  <si>
    <r>
      <rPr>
        <sz val="10"/>
        <color theme="1"/>
        <rFont val="宋体"/>
        <charset val="134"/>
      </rPr>
      <t>谢新辉</t>
    </r>
  </si>
  <si>
    <r>
      <rPr>
        <sz val="10"/>
        <rFont val="宋体"/>
        <charset val="134"/>
      </rPr>
      <t>马路</t>
    </r>
    <r>
      <rPr>
        <sz val="10"/>
        <rFont val="Times New Roman"/>
        <charset val="134"/>
      </rPr>
      <t>27-1</t>
    </r>
    <r>
      <rPr>
        <sz val="10"/>
        <rFont val="宋体"/>
        <charset val="134"/>
      </rPr>
      <t>的附属平台</t>
    </r>
  </si>
  <si>
    <r>
      <rPr>
        <sz val="10"/>
        <rFont val="宋体"/>
        <charset val="134"/>
      </rPr>
      <t>油桶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钢骨架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木板，</t>
    </r>
    <r>
      <rPr>
        <sz val="10"/>
        <rFont val="Times New Roman"/>
        <charset val="134"/>
      </rPr>
      <t>24*6</t>
    </r>
  </si>
  <si>
    <r>
      <rPr>
        <sz val="10"/>
        <color theme="1"/>
        <rFont val="宋体"/>
        <charset val="134"/>
      </rPr>
      <t>邓凡</t>
    </r>
  </si>
  <si>
    <r>
      <rPr>
        <sz val="10"/>
        <color theme="1"/>
        <rFont val="宋体"/>
        <charset val="134"/>
      </rPr>
      <t>马路</t>
    </r>
    <r>
      <rPr>
        <sz val="10"/>
        <color theme="1"/>
        <rFont val="Times New Roman"/>
        <charset val="134"/>
      </rPr>
      <t>28-1</t>
    </r>
  </si>
  <si>
    <r>
      <rPr>
        <sz val="10"/>
        <rFont val="宋体"/>
        <charset val="134"/>
      </rPr>
      <t>钢板船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钢骨架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胶合板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活动板房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铁瓦顶</t>
    </r>
  </si>
  <si>
    <r>
      <rPr>
        <sz val="10"/>
        <rFont val="宋体"/>
        <charset val="134"/>
      </rPr>
      <t>浮墩为钢板船，长</t>
    </r>
    <r>
      <rPr>
        <sz val="10"/>
        <rFont val="Times New Roman"/>
        <charset val="134"/>
      </rPr>
      <t>30.7*</t>
    </r>
    <r>
      <rPr>
        <sz val="10"/>
        <rFont val="宋体"/>
        <charset val="134"/>
      </rPr>
      <t>宽</t>
    </r>
    <r>
      <rPr>
        <sz val="10"/>
        <rFont val="Times New Roman"/>
        <charset val="134"/>
      </rPr>
      <t>4.9</t>
    </r>
    <r>
      <rPr>
        <sz val="10"/>
        <rFont val="宋体"/>
        <charset val="134"/>
      </rPr>
      <t>，房屋</t>
    </r>
    <r>
      <rPr>
        <sz val="10"/>
        <rFont val="Times New Roman"/>
        <charset val="134"/>
      </rPr>
      <t>25*3.66</t>
    </r>
  </si>
  <si>
    <r>
      <rPr>
        <sz val="10"/>
        <color theme="1"/>
        <rFont val="宋体"/>
        <charset val="134"/>
      </rPr>
      <t>马路</t>
    </r>
    <r>
      <rPr>
        <sz val="10"/>
        <color theme="1"/>
        <rFont val="Times New Roman"/>
        <charset val="134"/>
      </rPr>
      <t>28-2</t>
    </r>
  </si>
  <si>
    <t>12*6</t>
  </si>
  <si>
    <r>
      <rPr>
        <sz val="10"/>
        <color theme="1"/>
        <rFont val="宋体"/>
        <charset val="134"/>
      </rPr>
      <t>邓卫兵</t>
    </r>
  </si>
  <si>
    <r>
      <rPr>
        <sz val="10"/>
        <color theme="1"/>
        <rFont val="宋体"/>
        <charset val="134"/>
      </rPr>
      <t>马路</t>
    </r>
    <r>
      <rPr>
        <sz val="10"/>
        <color theme="1"/>
        <rFont val="Times New Roman"/>
        <charset val="134"/>
      </rPr>
      <t>29</t>
    </r>
  </si>
  <si>
    <t>6*3.9</t>
  </si>
  <si>
    <r>
      <rPr>
        <sz val="10"/>
        <rFont val="宋体"/>
        <charset val="134"/>
      </rPr>
      <t>油桶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钢骨架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胶合板</t>
    </r>
    <r>
      <rPr>
        <sz val="10"/>
        <rFont val="Times New Roman"/>
        <charset val="134"/>
      </rPr>
      <t>6*4.6</t>
    </r>
  </si>
  <si>
    <r>
      <rPr>
        <sz val="10"/>
        <color theme="1"/>
        <rFont val="宋体"/>
        <charset val="134"/>
      </rPr>
      <t>邓主</t>
    </r>
  </si>
  <si>
    <r>
      <rPr>
        <sz val="10"/>
        <color theme="1"/>
        <rFont val="宋体"/>
        <charset val="134"/>
      </rPr>
      <t>马路</t>
    </r>
    <r>
      <rPr>
        <sz val="10"/>
        <color theme="1"/>
        <rFont val="Times New Roman"/>
        <charset val="134"/>
      </rPr>
      <t>30</t>
    </r>
  </si>
  <si>
    <r>
      <rPr>
        <sz val="10"/>
        <color theme="1"/>
        <rFont val="宋体"/>
        <charset val="134"/>
      </rPr>
      <t>邓海滔</t>
    </r>
  </si>
  <si>
    <r>
      <rPr>
        <sz val="10"/>
        <rFont val="宋体"/>
        <charset val="134"/>
      </rPr>
      <t>马路</t>
    </r>
    <r>
      <rPr>
        <sz val="10"/>
        <rFont val="Times New Roman"/>
        <charset val="134"/>
      </rPr>
      <t>32-1</t>
    </r>
  </si>
  <si>
    <r>
      <rPr>
        <sz val="10"/>
        <rFont val="宋体"/>
        <charset val="134"/>
      </rPr>
      <t>钢箱子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杂木板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轻钢骨架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木板房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铁瓦顶</t>
    </r>
  </si>
  <si>
    <r>
      <rPr>
        <sz val="10"/>
        <color theme="1"/>
        <rFont val="宋体"/>
        <charset val="134"/>
      </rPr>
      <t>底面面积长</t>
    </r>
    <r>
      <rPr>
        <sz val="10"/>
        <color theme="1"/>
        <rFont val="Times New Roman"/>
        <charset val="134"/>
      </rPr>
      <t>13.5*</t>
    </r>
    <r>
      <rPr>
        <sz val="10"/>
        <color theme="1"/>
        <rFont val="宋体"/>
        <charset val="134"/>
      </rPr>
      <t>宽</t>
    </r>
    <r>
      <rPr>
        <sz val="10"/>
        <color theme="1"/>
        <rFont val="Times New Roman"/>
        <charset val="134"/>
      </rPr>
      <t>6.4</t>
    </r>
  </si>
  <si>
    <r>
      <rPr>
        <sz val="10"/>
        <rFont val="宋体"/>
        <charset val="134"/>
      </rPr>
      <t>马路</t>
    </r>
    <r>
      <rPr>
        <sz val="10"/>
        <rFont val="Times New Roman"/>
        <charset val="134"/>
      </rPr>
      <t>32-2</t>
    </r>
  </si>
  <si>
    <r>
      <rPr>
        <sz val="10"/>
        <rFont val="宋体"/>
        <charset val="134"/>
      </rPr>
      <t>水泥趸船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杂木板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轻钢骨架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免漆木板房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铁瓦顶</t>
    </r>
  </si>
  <si>
    <r>
      <rPr>
        <sz val="10"/>
        <color theme="1"/>
        <rFont val="宋体"/>
        <charset val="134"/>
      </rPr>
      <t>底面面积长</t>
    </r>
    <r>
      <rPr>
        <sz val="10"/>
        <color theme="1"/>
        <rFont val="Times New Roman"/>
        <charset val="134"/>
      </rPr>
      <t>9*</t>
    </r>
    <r>
      <rPr>
        <sz val="10"/>
        <color theme="1"/>
        <rFont val="宋体"/>
        <charset val="134"/>
      </rPr>
      <t>宽</t>
    </r>
    <r>
      <rPr>
        <sz val="10"/>
        <color theme="1"/>
        <rFont val="Times New Roman"/>
        <charset val="134"/>
      </rPr>
      <t>5</t>
    </r>
  </si>
  <si>
    <r>
      <rPr>
        <sz val="10"/>
        <color theme="1"/>
        <rFont val="宋体"/>
        <charset val="134"/>
      </rPr>
      <t>邓建华</t>
    </r>
  </si>
  <si>
    <r>
      <rPr>
        <sz val="10"/>
        <rFont val="宋体"/>
        <charset val="134"/>
      </rPr>
      <t>马路</t>
    </r>
    <r>
      <rPr>
        <sz val="10"/>
        <rFont val="Times New Roman"/>
        <charset val="134"/>
      </rPr>
      <t>33-1</t>
    </r>
  </si>
  <si>
    <r>
      <rPr>
        <sz val="10"/>
        <color theme="1"/>
        <rFont val="宋体"/>
        <charset val="134"/>
      </rPr>
      <t>底面面积长</t>
    </r>
    <r>
      <rPr>
        <sz val="10"/>
        <color theme="1"/>
        <rFont val="Times New Roman"/>
        <charset val="134"/>
      </rPr>
      <t>5*</t>
    </r>
    <r>
      <rPr>
        <sz val="10"/>
        <color theme="1"/>
        <rFont val="宋体"/>
        <charset val="134"/>
      </rPr>
      <t>宽</t>
    </r>
    <r>
      <rPr>
        <sz val="10"/>
        <color theme="1"/>
        <rFont val="Times New Roman"/>
        <charset val="134"/>
      </rPr>
      <t>2.8</t>
    </r>
  </si>
  <si>
    <r>
      <rPr>
        <sz val="10"/>
        <rFont val="宋体"/>
        <charset val="134"/>
      </rPr>
      <t>马路</t>
    </r>
    <r>
      <rPr>
        <sz val="10"/>
        <rFont val="Times New Roman"/>
        <charset val="134"/>
      </rPr>
      <t>33-2</t>
    </r>
  </si>
  <si>
    <r>
      <rPr>
        <sz val="10"/>
        <color theme="1"/>
        <rFont val="宋体"/>
        <charset val="134"/>
      </rPr>
      <t>底面面积长</t>
    </r>
    <r>
      <rPr>
        <sz val="10"/>
        <color theme="1"/>
        <rFont val="Times New Roman"/>
        <charset val="134"/>
      </rPr>
      <t>14.1*</t>
    </r>
    <r>
      <rPr>
        <sz val="10"/>
        <color theme="1"/>
        <rFont val="宋体"/>
        <charset val="134"/>
      </rPr>
      <t>宽</t>
    </r>
    <r>
      <rPr>
        <sz val="10"/>
        <color theme="1"/>
        <rFont val="Times New Roman"/>
        <charset val="134"/>
      </rPr>
      <t>6.5</t>
    </r>
  </si>
  <si>
    <r>
      <rPr>
        <sz val="10"/>
        <rFont val="宋体"/>
        <charset val="134"/>
      </rPr>
      <t>马路</t>
    </r>
    <r>
      <rPr>
        <sz val="10"/>
        <rFont val="Times New Roman"/>
        <charset val="134"/>
      </rPr>
      <t>33-3</t>
    </r>
  </si>
  <si>
    <r>
      <rPr>
        <sz val="10"/>
        <color theme="1"/>
        <rFont val="宋体"/>
        <charset val="134"/>
      </rPr>
      <t>底面面积长</t>
    </r>
    <r>
      <rPr>
        <sz val="10"/>
        <color theme="1"/>
        <rFont val="Times New Roman"/>
        <charset val="134"/>
      </rPr>
      <t>15.8*</t>
    </r>
    <r>
      <rPr>
        <sz val="10"/>
        <color theme="1"/>
        <rFont val="宋体"/>
        <charset val="134"/>
      </rPr>
      <t>宽</t>
    </r>
    <r>
      <rPr>
        <sz val="10"/>
        <color theme="1"/>
        <rFont val="Times New Roman"/>
        <charset val="134"/>
      </rPr>
      <t>4.6</t>
    </r>
  </si>
  <si>
    <r>
      <rPr>
        <sz val="10"/>
        <rFont val="宋体"/>
        <charset val="134"/>
      </rPr>
      <t>马路</t>
    </r>
    <r>
      <rPr>
        <sz val="10"/>
        <rFont val="Times New Roman"/>
        <charset val="134"/>
      </rPr>
      <t>33-4</t>
    </r>
  </si>
  <si>
    <r>
      <rPr>
        <sz val="10"/>
        <rFont val="宋体"/>
        <charset val="134"/>
      </rPr>
      <t>油桶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杉木板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轻钢骨架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铁皮棚</t>
    </r>
  </si>
  <si>
    <r>
      <rPr>
        <sz val="10"/>
        <color theme="1"/>
        <rFont val="宋体"/>
        <charset val="134"/>
      </rPr>
      <t>邓凤玲</t>
    </r>
  </si>
  <si>
    <r>
      <rPr>
        <sz val="10"/>
        <rFont val="宋体"/>
        <charset val="134"/>
      </rPr>
      <t>马路</t>
    </r>
    <r>
      <rPr>
        <sz val="10"/>
        <rFont val="Times New Roman"/>
        <charset val="134"/>
      </rPr>
      <t>34-1</t>
    </r>
  </si>
  <si>
    <r>
      <rPr>
        <sz val="10"/>
        <color theme="1"/>
        <rFont val="宋体"/>
        <charset val="134"/>
      </rPr>
      <t>底面面积长</t>
    </r>
    <r>
      <rPr>
        <sz val="10"/>
        <color theme="1"/>
        <rFont val="Times New Roman"/>
        <charset val="134"/>
      </rPr>
      <t>15*</t>
    </r>
    <r>
      <rPr>
        <sz val="10"/>
        <color theme="1"/>
        <rFont val="宋体"/>
        <charset val="134"/>
      </rPr>
      <t>宽</t>
    </r>
    <r>
      <rPr>
        <sz val="10"/>
        <color theme="1"/>
        <rFont val="Times New Roman"/>
        <charset val="134"/>
      </rPr>
      <t>6.1</t>
    </r>
  </si>
  <si>
    <r>
      <rPr>
        <sz val="10"/>
        <rFont val="宋体"/>
        <charset val="134"/>
      </rPr>
      <t>马路</t>
    </r>
    <r>
      <rPr>
        <sz val="10"/>
        <rFont val="Times New Roman"/>
        <charset val="134"/>
      </rPr>
      <t>34-2</t>
    </r>
  </si>
  <si>
    <r>
      <rPr>
        <sz val="10"/>
        <color theme="1"/>
        <rFont val="宋体"/>
        <charset val="134"/>
      </rPr>
      <t>底面面积长</t>
    </r>
    <r>
      <rPr>
        <sz val="10"/>
        <color theme="1"/>
        <rFont val="Times New Roman"/>
        <charset val="134"/>
      </rPr>
      <t>18.2*</t>
    </r>
    <r>
      <rPr>
        <sz val="10"/>
        <color theme="1"/>
        <rFont val="宋体"/>
        <charset val="134"/>
      </rPr>
      <t>宽</t>
    </r>
    <r>
      <rPr>
        <sz val="10"/>
        <color theme="1"/>
        <rFont val="Times New Roman"/>
        <charset val="134"/>
      </rPr>
      <t>6</t>
    </r>
  </si>
  <si>
    <r>
      <rPr>
        <sz val="10"/>
        <rFont val="宋体"/>
        <charset val="134"/>
      </rPr>
      <t>马路</t>
    </r>
    <r>
      <rPr>
        <sz val="10"/>
        <rFont val="Times New Roman"/>
        <charset val="134"/>
      </rPr>
      <t>34-3</t>
    </r>
  </si>
  <si>
    <r>
      <rPr>
        <sz val="10"/>
        <rFont val="宋体"/>
        <charset val="134"/>
      </rPr>
      <t>油桶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杂木板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轻钢骨架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铁皮房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铁瓦顶</t>
    </r>
  </si>
  <si>
    <r>
      <rPr>
        <sz val="10"/>
        <color theme="1"/>
        <rFont val="宋体"/>
        <charset val="134"/>
      </rPr>
      <t>底面面积长</t>
    </r>
    <r>
      <rPr>
        <sz val="10"/>
        <color theme="1"/>
        <rFont val="Times New Roman"/>
        <charset val="134"/>
      </rPr>
      <t>6*</t>
    </r>
    <r>
      <rPr>
        <sz val="10"/>
        <color theme="1"/>
        <rFont val="宋体"/>
        <charset val="134"/>
      </rPr>
      <t>宽</t>
    </r>
    <r>
      <rPr>
        <sz val="10"/>
        <color theme="1"/>
        <rFont val="Times New Roman"/>
        <charset val="134"/>
      </rPr>
      <t>4.7</t>
    </r>
  </si>
  <si>
    <r>
      <rPr>
        <sz val="10"/>
        <rFont val="宋体"/>
        <charset val="134"/>
      </rPr>
      <t>马路</t>
    </r>
    <r>
      <rPr>
        <sz val="10"/>
        <rFont val="Times New Roman"/>
        <charset val="134"/>
      </rPr>
      <t>34-4</t>
    </r>
  </si>
  <si>
    <r>
      <rPr>
        <sz val="10"/>
        <color theme="1"/>
        <rFont val="宋体"/>
        <charset val="134"/>
      </rPr>
      <t>底面面积长</t>
    </r>
    <r>
      <rPr>
        <sz val="10"/>
        <color theme="1"/>
        <rFont val="Times New Roman"/>
        <charset val="134"/>
      </rPr>
      <t>6*</t>
    </r>
    <r>
      <rPr>
        <sz val="10"/>
        <color theme="1"/>
        <rFont val="宋体"/>
        <charset val="134"/>
      </rPr>
      <t>宽</t>
    </r>
    <r>
      <rPr>
        <sz val="10"/>
        <color theme="1"/>
        <rFont val="Times New Roman"/>
        <charset val="134"/>
      </rPr>
      <t>4.1</t>
    </r>
  </si>
  <si>
    <r>
      <rPr>
        <sz val="10"/>
        <rFont val="宋体"/>
        <charset val="134"/>
      </rPr>
      <t>马路</t>
    </r>
    <r>
      <rPr>
        <sz val="10"/>
        <rFont val="Times New Roman"/>
        <charset val="134"/>
      </rPr>
      <t>34-5</t>
    </r>
  </si>
  <si>
    <r>
      <rPr>
        <sz val="10"/>
        <color theme="1"/>
        <rFont val="宋体"/>
        <charset val="134"/>
      </rPr>
      <t>底面面积长</t>
    </r>
    <r>
      <rPr>
        <sz val="10"/>
        <color theme="1"/>
        <rFont val="Times New Roman"/>
        <charset val="134"/>
      </rPr>
      <t>12*</t>
    </r>
    <r>
      <rPr>
        <sz val="10"/>
        <color theme="1"/>
        <rFont val="宋体"/>
        <charset val="134"/>
      </rPr>
      <t>宽</t>
    </r>
    <r>
      <rPr>
        <sz val="10"/>
        <color theme="1"/>
        <rFont val="Times New Roman"/>
        <charset val="134"/>
      </rPr>
      <t>6.1</t>
    </r>
  </si>
  <si>
    <r>
      <rPr>
        <sz val="10"/>
        <rFont val="宋体"/>
        <charset val="134"/>
      </rPr>
      <t>马路</t>
    </r>
    <r>
      <rPr>
        <sz val="10"/>
        <rFont val="Times New Roman"/>
        <charset val="134"/>
      </rPr>
      <t>34-6</t>
    </r>
  </si>
  <si>
    <r>
      <rPr>
        <b/>
        <sz val="10"/>
        <color theme="1"/>
        <rFont val="宋体"/>
        <charset val="134"/>
      </rPr>
      <t>底面面积长</t>
    </r>
    <r>
      <rPr>
        <b/>
        <sz val="10"/>
        <color theme="1"/>
        <rFont val="Times New Roman"/>
        <charset val="134"/>
      </rPr>
      <t>16.7*</t>
    </r>
    <r>
      <rPr>
        <b/>
        <sz val="10"/>
        <color theme="1"/>
        <rFont val="宋体"/>
        <charset val="134"/>
      </rPr>
      <t>宽</t>
    </r>
    <r>
      <rPr>
        <b/>
        <sz val="10"/>
        <color theme="1"/>
        <rFont val="Times New Roman"/>
        <charset val="134"/>
      </rPr>
      <t>8.3</t>
    </r>
  </si>
  <si>
    <r>
      <rPr>
        <sz val="10"/>
        <color theme="1"/>
        <rFont val="宋体"/>
        <charset val="134"/>
      </rPr>
      <t>邓建君</t>
    </r>
  </si>
  <si>
    <r>
      <rPr>
        <sz val="10"/>
        <rFont val="宋体"/>
        <charset val="134"/>
      </rPr>
      <t>马路</t>
    </r>
    <r>
      <rPr>
        <sz val="10"/>
        <rFont val="Times New Roman"/>
        <charset val="134"/>
      </rPr>
      <t>35-1</t>
    </r>
  </si>
  <si>
    <r>
      <rPr>
        <sz val="10"/>
        <rFont val="宋体"/>
        <charset val="134"/>
      </rPr>
      <t>油桶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杉木板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钢板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轻钢骨架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活动板房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铁瓦顶</t>
    </r>
  </si>
  <si>
    <r>
      <rPr>
        <sz val="10"/>
        <color theme="1"/>
        <rFont val="宋体"/>
        <charset val="134"/>
      </rPr>
      <t>底面面积长</t>
    </r>
    <r>
      <rPr>
        <sz val="10"/>
        <color theme="1"/>
        <rFont val="Times New Roman"/>
        <charset val="134"/>
      </rPr>
      <t>6.1*</t>
    </r>
    <r>
      <rPr>
        <sz val="10"/>
        <color theme="1"/>
        <rFont val="宋体"/>
        <charset val="134"/>
      </rPr>
      <t>宽</t>
    </r>
    <r>
      <rPr>
        <sz val="10"/>
        <color theme="1"/>
        <rFont val="Times New Roman"/>
        <charset val="134"/>
      </rPr>
      <t>6</t>
    </r>
  </si>
  <si>
    <r>
      <rPr>
        <sz val="10"/>
        <rFont val="宋体"/>
        <charset val="134"/>
      </rPr>
      <t>马路</t>
    </r>
    <r>
      <rPr>
        <sz val="10"/>
        <rFont val="Times New Roman"/>
        <charset val="134"/>
      </rPr>
      <t>35-2</t>
    </r>
  </si>
  <si>
    <r>
      <rPr>
        <sz val="10"/>
        <rFont val="宋体"/>
        <charset val="134"/>
      </rPr>
      <t>马路</t>
    </r>
    <r>
      <rPr>
        <sz val="10"/>
        <rFont val="Times New Roman"/>
        <charset val="134"/>
      </rPr>
      <t>35-3</t>
    </r>
  </si>
  <si>
    <r>
      <rPr>
        <sz val="10"/>
        <color theme="1"/>
        <rFont val="宋体"/>
        <charset val="134"/>
      </rPr>
      <t>底面面积长</t>
    </r>
    <r>
      <rPr>
        <sz val="10"/>
        <color theme="1"/>
        <rFont val="Times New Roman"/>
        <charset val="134"/>
      </rPr>
      <t>12*</t>
    </r>
    <r>
      <rPr>
        <sz val="10"/>
        <color theme="1"/>
        <rFont val="宋体"/>
        <charset val="134"/>
      </rPr>
      <t>宽</t>
    </r>
    <r>
      <rPr>
        <sz val="10"/>
        <color theme="1"/>
        <rFont val="Times New Roman"/>
        <charset val="134"/>
      </rPr>
      <t>6</t>
    </r>
  </si>
  <si>
    <r>
      <rPr>
        <sz val="10"/>
        <rFont val="宋体"/>
        <charset val="134"/>
      </rPr>
      <t>马路</t>
    </r>
    <r>
      <rPr>
        <sz val="10"/>
        <rFont val="Times New Roman"/>
        <charset val="134"/>
      </rPr>
      <t>35-4</t>
    </r>
  </si>
  <si>
    <r>
      <rPr>
        <sz val="10"/>
        <rFont val="宋体"/>
        <charset val="134"/>
      </rPr>
      <t>油桶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杉木板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轻钢骨架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活动木板房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铁瓦顶</t>
    </r>
  </si>
  <si>
    <r>
      <rPr>
        <sz val="10"/>
        <color theme="1"/>
        <rFont val="宋体"/>
        <charset val="134"/>
      </rPr>
      <t>底面面积长</t>
    </r>
    <r>
      <rPr>
        <sz val="10"/>
        <color theme="1"/>
        <rFont val="Times New Roman"/>
        <charset val="134"/>
      </rPr>
      <t>21*</t>
    </r>
    <r>
      <rPr>
        <sz val="10"/>
        <color theme="1"/>
        <rFont val="宋体"/>
        <charset val="134"/>
      </rPr>
      <t>宽</t>
    </r>
    <r>
      <rPr>
        <sz val="10"/>
        <color theme="1"/>
        <rFont val="Times New Roman"/>
        <charset val="134"/>
      </rPr>
      <t>6</t>
    </r>
  </si>
  <si>
    <r>
      <rPr>
        <sz val="10"/>
        <rFont val="宋体"/>
        <charset val="134"/>
      </rPr>
      <t>马路</t>
    </r>
    <r>
      <rPr>
        <sz val="10"/>
        <rFont val="Times New Roman"/>
        <charset val="134"/>
      </rPr>
      <t>35-5</t>
    </r>
  </si>
  <si>
    <r>
      <rPr>
        <sz val="10"/>
        <color theme="1"/>
        <rFont val="宋体"/>
        <charset val="134"/>
      </rPr>
      <t>底面面积长</t>
    </r>
    <r>
      <rPr>
        <sz val="10"/>
        <color theme="1"/>
        <rFont val="Times New Roman"/>
        <charset val="134"/>
      </rPr>
      <t>9.2*</t>
    </r>
    <r>
      <rPr>
        <sz val="10"/>
        <color theme="1"/>
        <rFont val="宋体"/>
        <charset val="134"/>
      </rPr>
      <t>宽</t>
    </r>
    <r>
      <rPr>
        <sz val="10"/>
        <color theme="1"/>
        <rFont val="Times New Roman"/>
        <charset val="134"/>
      </rPr>
      <t>4.2</t>
    </r>
  </si>
  <si>
    <r>
      <rPr>
        <sz val="10"/>
        <rFont val="宋体"/>
        <charset val="134"/>
      </rPr>
      <t>马路</t>
    </r>
    <r>
      <rPr>
        <sz val="10"/>
        <rFont val="Times New Roman"/>
        <charset val="134"/>
      </rPr>
      <t>35-6</t>
    </r>
  </si>
  <si>
    <r>
      <rPr>
        <sz val="10"/>
        <color theme="1"/>
        <rFont val="宋体"/>
        <charset val="134"/>
      </rPr>
      <t>底面面积长</t>
    </r>
    <r>
      <rPr>
        <sz val="10"/>
        <color theme="1"/>
        <rFont val="Times New Roman"/>
        <charset val="134"/>
      </rPr>
      <t>9*</t>
    </r>
    <r>
      <rPr>
        <sz val="10"/>
        <color theme="1"/>
        <rFont val="宋体"/>
        <charset val="134"/>
      </rPr>
      <t>宽</t>
    </r>
    <r>
      <rPr>
        <sz val="10"/>
        <color theme="1"/>
        <rFont val="Times New Roman"/>
        <charset val="134"/>
      </rPr>
      <t>6</t>
    </r>
  </si>
  <si>
    <r>
      <rPr>
        <sz val="10"/>
        <rFont val="宋体"/>
        <charset val="134"/>
      </rPr>
      <t>马路</t>
    </r>
    <r>
      <rPr>
        <sz val="10"/>
        <rFont val="Times New Roman"/>
        <charset val="134"/>
      </rPr>
      <t>35-7</t>
    </r>
  </si>
  <si>
    <r>
      <rPr>
        <sz val="10"/>
        <color theme="1"/>
        <rFont val="宋体"/>
        <charset val="134"/>
      </rPr>
      <t>底面面积长</t>
    </r>
    <r>
      <rPr>
        <sz val="10"/>
        <color theme="1"/>
        <rFont val="Times New Roman"/>
        <charset val="134"/>
      </rPr>
      <t>9.4*</t>
    </r>
    <r>
      <rPr>
        <sz val="10"/>
        <color theme="1"/>
        <rFont val="宋体"/>
        <charset val="134"/>
      </rPr>
      <t>宽</t>
    </r>
    <r>
      <rPr>
        <sz val="10"/>
        <color theme="1"/>
        <rFont val="Times New Roman"/>
        <charset val="134"/>
      </rPr>
      <t>6</t>
    </r>
  </si>
  <si>
    <r>
      <rPr>
        <sz val="10"/>
        <rFont val="宋体"/>
        <charset val="134"/>
      </rPr>
      <t>油桶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杂木板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轻钢骨架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铁皮瓦棚</t>
    </r>
  </si>
  <si>
    <r>
      <rPr>
        <sz val="10"/>
        <color theme="1"/>
        <rFont val="宋体"/>
        <charset val="134"/>
      </rPr>
      <t>邓晓慧</t>
    </r>
  </si>
  <si>
    <r>
      <rPr>
        <sz val="10"/>
        <rFont val="宋体"/>
        <charset val="134"/>
      </rPr>
      <t>马路</t>
    </r>
    <r>
      <rPr>
        <sz val="10"/>
        <rFont val="Times New Roman"/>
        <charset val="134"/>
      </rPr>
      <t>36-1</t>
    </r>
  </si>
  <si>
    <r>
      <rPr>
        <sz val="10"/>
        <color theme="1"/>
        <rFont val="宋体"/>
        <charset val="134"/>
      </rPr>
      <t>底面面积长</t>
    </r>
    <r>
      <rPr>
        <sz val="10"/>
        <color theme="1"/>
        <rFont val="Times New Roman"/>
        <charset val="134"/>
      </rPr>
      <t>18.4*</t>
    </r>
    <r>
      <rPr>
        <sz val="10"/>
        <color theme="1"/>
        <rFont val="宋体"/>
        <charset val="134"/>
      </rPr>
      <t>宽</t>
    </r>
    <r>
      <rPr>
        <sz val="10"/>
        <color theme="1"/>
        <rFont val="Times New Roman"/>
        <charset val="134"/>
      </rPr>
      <t>6</t>
    </r>
  </si>
  <si>
    <r>
      <rPr>
        <sz val="10"/>
        <rFont val="宋体"/>
        <charset val="134"/>
      </rPr>
      <t>马路</t>
    </r>
    <r>
      <rPr>
        <sz val="10"/>
        <rFont val="Times New Roman"/>
        <charset val="134"/>
      </rPr>
      <t>36-2</t>
    </r>
  </si>
  <si>
    <r>
      <rPr>
        <sz val="10"/>
        <rFont val="宋体"/>
        <charset val="134"/>
      </rPr>
      <t>油桶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胶合板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轻钢骨架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活动板房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木板房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铁瓦顶</t>
    </r>
  </si>
  <si>
    <r>
      <rPr>
        <sz val="10"/>
        <color theme="1"/>
        <rFont val="宋体"/>
        <charset val="134"/>
      </rPr>
      <t>底面面积长</t>
    </r>
    <r>
      <rPr>
        <sz val="10"/>
        <color theme="1"/>
        <rFont val="Times New Roman"/>
        <charset val="134"/>
      </rPr>
      <t>18.1*</t>
    </r>
    <r>
      <rPr>
        <sz val="10"/>
        <color theme="1"/>
        <rFont val="宋体"/>
        <charset val="134"/>
      </rPr>
      <t>宽</t>
    </r>
    <r>
      <rPr>
        <sz val="10"/>
        <color theme="1"/>
        <rFont val="Times New Roman"/>
        <charset val="134"/>
      </rPr>
      <t>6</t>
    </r>
  </si>
  <si>
    <r>
      <rPr>
        <sz val="10"/>
        <rFont val="宋体"/>
        <charset val="134"/>
      </rPr>
      <t>马路</t>
    </r>
    <r>
      <rPr>
        <sz val="10"/>
        <rFont val="Times New Roman"/>
        <charset val="134"/>
      </rPr>
      <t>36-3</t>
    </r>
  </si>
  <si>
    <r>
      <rPr>
        <sz val="10"/>
        <rFont val="宋体"/>
        <charset val="134"/>
      </rPr>
      <t>油桶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胶合板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轻钢骨架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木模板房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铁瓦顶</t>
    </r>
  </si>
  <si>
    <r>
      <rPr>
        <sz val="10"/>
        <color theme="1"/>
        <rFont val="宋体"/>
        <charset val="134"/>
      </rPr>
      <t>底面面积长</t>
    </r>
    <r>
      <rPr>
        <sz val="10"/>
        <color theme="1"/>
        <rFont val="Times New Roman"/>
        <charset val="134"/>
      </rPr>
      <t>7.2*</t>
    </r>
    <r>
      <rPr>
        <sz val="10"/>
        <color theme="1"/>
        <rFont val="宋体"/>
        <charset val="134"/>
      </rPr>
      <t>宽</t>
    </r>
    <r>
      <rPr>
        <sz val="10"/>
        <color theme="1"/>
        <rFont val="Times New Roman"/>
        <charset val="134"/>
      </rPr>
      <t>6.1</t>
    </r>
  </si>
  <si>
    <r>
      <rPr>
        <sz val="10"/>
        <color theme="1"/>
        <rFont val="宋体"/>
        <charset val="134"/>
      </rPr>
      <t>闵朝晖</t>
    </r>
  </si>
  <si>
    <r>
      <rPr>
        <sz val="10"/>
        <rFont val="宋体"/>
        <charset val="134"/>
      </rPr>
      <t>马路</t>
    </r>
    <r>
      <rPr>
        <sz val="10"/>
        <rFont val="Times New Roman"/>
        <charset val="134"/>
      </rPr>
      <t>37-1</t>
    </r>
  </si>
  <si>
    <r>
      <rPr>
        <sz val="10"/>
        <color theme="1"/>
        <rFont val="宋体"/>
        <charset val="134"/>
      </rPr>
      <t>底面面积长</t>
    </r>
    <r>
      <rPr>
        <sz val="10"/>
        <color theme="1"/>
        <rFont val="Times New Roman"/>
        <charset val="134"/>
      </rPr>
      <t>12.1*</t>
    </r>
    <r>
      <rPr>
        <sz val="10"/>
        <color theme="1"/>
        <rFont val="宋体"/>
        <charset val="134"/>
      </rPr>
      <t>宽</t>
    </r>
    <r>
      <rPr>
        <sz val="10"/>
        <color theme="1"/>
        <rFont val="Times New Roman"/>
        <charset val="134"/>
      </rPr>
      <t>7</t>
    </r>
  </si>
  <si>
    <r>
      <rPr>
        <sz val="10"/>
        <rFont val="宋体"/>
        <charset val="134"/>
      </rPr>
      <t>马路</t>
    </r>
    <r>
      <rPr>
        <sz val="10"/>
        <rFont val="Times New Roman"/>
        <charset val="134"/>
      </rPr>
      <t>37-2</t>
    </r>
  </si>
  <si>
    <r>
      <rPr>
        <sz val="10"/>
        <rFont val="宋体"/>
        <charset val="134"/>
      </rPr>
      <t>泡沫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杂木板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钢管骨架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活动板房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铁瓦顶</t>
    </r>
  </si>
  <si>
    <r>
      <rPr>
        <sz val="10"/>
        <color theme="1"/>
        <rFont val="宋体"/>
        <charset val="134"/>
      </rPr>
      <t>底面面积长</t>
    </r>
    <r>
      <rPr>
        <sz val="10"/>
        <color theme="1"/>
        <rFont val="Times New Roman"/>
        <charset val="134"/>
      </rPr>
      <t>8.6*</t>
    </r>
    <r>
      <rPr>
        <sz val="10"/>
        <color theme="1"/>
        <rFont val="宋体"/>
        <charset val="134"/>
      </rPr>
      <t>宽</t>
    </r>
    <r>
      <rPr>
        <sz val="10"/>
        <color theme="1"/>
        <rFont val="Times New Roman"/>
        <charset val="134"/>
      </rPr>
      <t>6</t>
    </r>
  </si>
  <si>
    <r>
      <rPr>
        <sz val="10"/>
        <rFont val="宋体"/>
        <charset val="134"/>
      </rPr>
      <t>马路</t>
    </r>
    <r>
      <rPr>
        <sz val="10"/>
        <rFont val="Times New Roman"/>
        <charset val="134"/>
      </rPr>
      <t>37-3</t>
    </r>
  </si>
  <si>
    <r>
      <rPr>
        <sz val="10"/>
        <rFont val="宋体"/>
        <charset val="134"/>
      </rPr>
      <t>油桶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杂木板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钢管骨架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木板房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铁瓦顶</t>
    </r>
  </si>
  <si>
    <r>
      <rPr>
        <sz val="10"/>
        <color theme="1"/>
        <rFont val="宋体"/>
        <charset val="134"/>
      </rPr>
      <t>唐铁明</t>
    </r>
  </si>
  <si>
    <r>
      <rPr>
        <sz val="10"/>
        <color theme="1"/>
        <rFont val="宋体"/>
        <charset val="134"/>
      </rPr>
      <t>马路社区</t>
    </r>
  </si>
  <si>
    <r>
      <rPr>
        <sz val="10"/>
        <rFont val="宋体"/>
        <charset val="134"/>
      </rPr>
      <t>马路</t>
    </r>
    <r>
      <rPr>
        <sz val="10"/>
        <rFont val="Times New Roman"/>
        <charset val="134"/>
      </rPr>
      <t>38</t>
    </r>
  </si>
  <si>
    <r>
      <rPr>
        <sz val="10"/>
        <rFont val="宋体"/>
        <charset val="134"/>
      </rPr>
      <t>钢板船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钢箱子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杉木板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轻钢骨架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活动板房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铁瓦顶</t>
    </r>
  </si>
  <si>
    <r>
      <rPr>
        <sz val="10"/>
        <color theme="1"/>
        <rFont val="宋体"/>
        <charset val="134"/>
      </rPr>
      <t>底面面积长</t>
    </r>
    <r>
      <rPr>
        <sz val="10"/>
        <color theme="1"/>
        <rFont val="Times New Roman"/>
        <charset val="134"/>
      </rPr>
      <t>32.6*</t>
    </r>
    <r>
      <rPr>
        <sz val="10"/>
        <color theme="1"/>
        <rFont val="宋体"/>
        <charset val="134"/>
      </rPr>
      <t>宽</t>
    </r>
    <r>
      <rPr>
        <sz val="10"/>
        <color theme="1"/>
        <rFont val="Times New Roman"/>
        <charset val="134"/>
      </rPr>
      <t>5</t>
    </r>
  </si>
  <si>
    <r>
      <rPr>
        <sz val="10"/>
        <color theme="1"/>
        <rFont val="宋体"/>
        <charset val="134"/>
      </rPr>
      <t>魏利强</t>
    </r>
  </si>
  <si>
    <r>
      <rPr>
        <sz val="10"/>
        <rFont val="宋体"/>
        <charset val="134"/>
      </rPr>
      <t>马路</t>
    </r>
    <r>
      <rPr>
        <sz val="10"/>
        <rFont val="Times New Roman"/>
        <charset val="134"/>
      </rPr>
      <t>39-1</t>
    </r>
  </si>
  <si>
    <r>
      <rPr>
        <sz val="10"/>
        <color theme="1"/>
        <rFont val="宋体"/>
        <charset val="134"/>
      </rPr>
      <t>底面面积长</t>
    </r>
    <r>
      <rPr>
        <sz val="10"/>
        <color theme="1"/>
        <rFont val="Times New Roman"/>
        <charset val="134"/>
      </rPr>
      <t>14.5*</t>
    </r>
    <r>
      <rPr>
        <sz val="10"/>
        <color theme="1"/>
        <rFont val="宋体"/>
        <charset val="134"/>
      </rPr>
      <t>宽</t>
    </r>
    <r>
      <rPr>
        <sz val="10"/>
        <color theme="1"/>
        <rFont val="Times New Roman"/>
        <charset val="134"/>
      </rPr>
      <t>9</t>
    </r>
  </si>
  <si>
    <r>
      <rPr>
        <sz val="10"/>
        <rFont val="宋体"/>
        <charset val="134"/>
      </rPr>
      <t>马路</t>
    </r>
    <r>
      <rPr>
        <sz val="10"/>
        <rFont val="Times New Roman"/>
        <charset val="134"/>
      </rPr>
      <t>39-2</t>
    </r>
  </si>
  <si>
    <r>
      <rPr>
        <sz val="10"/>
        <color theme="1"/>
        <rFont val="宋体"/>
        <charset val="134"/>
      </rPr>
      <t>底面面积长</t>
    </r>
    <r>
      <rPr>
        <sz val="10"/>
        <color theme="1"/>
        <rFont val="Times New Roman"/>
        <charset val="134"/>
      </rPr>
      <t>13*</t>
    </r>
    <r>
      <rPr>
        <sz val="10"/>
        <color theme="1"/>
        <rFont val="宋体"/>
        <charset val="134"/>
      </rPr>
      <t>宽</t>
    </r>
    <r>
      <rPr>
        <sz val="10"/>
        <color theme="1"/>
        <rFont val="Times New Roman"/>
        <charset val="134"/>
      </rPr>
      <t>6.5</t>
    </r>
  </si>
  <si>
    <r>
      <rPr>
        <sz val="10"/>
        <color theme="1"/>
        <rFont val="宋体"/>
        <charset val="134"/>
      </rPr>
      <t>谌未华</t>
    </r>
  </si>
  <si>
    <r>
      <rPr>
        <sz val="10"/>
        <rFont val="宋体"/>
        <charset val="134"/>
      </rPr>
      <t>马路</t>
    </r>
    <r>
      <rPr>
        <sz val="10"/>
        <rFont val="Times New Roman"/>
        <charset val="134"/>
      </rPr>
      <t>40-1</t>
    </r>
  </si>
  <si>
    <r>
      <rPr>
        <sz val="10"/>
        <color theme="1"/>
        <rFont val="宋体"/>
        <charset val="134"/>
      </rPr>
      <t>底面面积长</t>
    </r>
    <r>
      <rPr>
        <sz val="10"/>
        <color theme="1"/>
        <rFont val="Times New Roman"/>
        <charset val="134"/>
      </rPr>
      <t>16.2*</t>
    </r>
    <r>
      <rPr>
        <sz val="10"/>
        <color theme="1"/>
        <rFont val="宋体"/>
        <charset val="134"/>
      </rPr>
      <t>宽</t>
    </r>
    <r>
      <rPr>
        <sz val="10"/>
        <color theme="1"/>
        <rFont val="Times New Roman"/>
        <charset val="134"/>
      </rPr>
      <t>8.1</t>
    </r>
  </si>
  <si>
    <r>
      <rPr>
        <sz val="10"/>
        <rFont val="宋体"/>
        <charset val="134"/>
      </rPr>
      <t>马路</t>
    </r>
    <r>
      <rPr>
        <sz val="10"/>
        <rFont val="Times New Roman"/>
        <charset val="134"/>
      </rPr>
      <t>40-2</t>
    </r>
  </si>
  <si>
    <r>
      <rPr>
        <sz val="10"/>
        <rFont val="宋体"/>
        <charset val="134"/>
      </rPr>
      <t>钢箱子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胶合板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轻钢骨架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活动板房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铁瓦顶</t>
    </r>
  </si>
  <si>
    <r>
      <rPr>
        <sz val="10"/>
        <color theme="1"/>
        <rFont val="宋体"/>
        <charset val="134"/>
      </rPr>
      <t>底面面积长</t>
    </r>
    <r>
      <rPr>
        <sz val="10"/>
        <color theme="1"/>
        <rFont val="Times New Roman"/>
        <charset val="134"/>
      </rPr>
      <t>25.2*</t>
    </r>
    <r>
      <rPr>
        <sz val="10"/>
        <color theme="1"/>
        <rFont val="宋体"/>
        <charset val="134"/>
      </rPr>
      <t>宽</t>
    </r>
    <r>
      <rPr>
        <sz val="10"/>
        <color theme="1"/>
        <rFont val="Times New Roman"/>
        <charset val="134"/>
      </rPr>
      <t>8.1</t>
    </r>
  </si>
  <si>
    <r>
      <rPr>
        <sz val="10"/>
        <rFont val="宋体"/>
        <charset val="134"/>
      </rPr>
      <t>马路</t>
    </r>
    <r>
      <rPr>
        <sz val="10"/>
        <rFont val="Times New Roman"/>
        <charset val="134"/>
      </rPr>
      <t>40-3</t>
    </r>
  </si>
  <si>
    <r>
      <rPr>
        <sz val="10"/>
        <rFont val="宋体"/>
        <charset val="134"/>
      </rPr>
      <t>泡沫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杉木板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轻钢骨架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铁皮木板房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铁瓦顶</t>
    </r>
  </si>
  <si>
    <r>
      <rPr>
        <sz val="10"/>
        <color theme="1"/>
        <rFont val="宋体"/>
        <charset val="134"/>
      </rPr>
      <t>底面面积长</t>
    </r>
    <r>
      <rPr>
        <sz val="10"/>
        <color theme="1"/>
        <rFont val="Times New Roman"/>
        <charset val="134"/>
      </rPr>
      <t>9.2*</t>
    </r>
    <r>
      <rPr>
        <sz val="10"/>
        <color theme="1"/>
        <rFont val="宋体"/>
        <charset val="134"/>
      </rPr>
      <t>宽</t>
    </r>
    <r>
      <rPr>
        <sz val="10"/>
        <color theme="1"/>
        <rFont val="Times New Roman"/>
        <charset val="134"/>
      </rPr>
      <t>8</t>
    </r>
  </si>
  <si>
    <r>
      <rPr>
        <sz val="10"/>
        <rFont val="宋体"/>
        <charset val="134"/>
      </rPr>
      <t>附属物</t>
    </r>
  </si>
  <si>
    <r>
      <rPr>
        <sz val="10"/>
        <rFont val="宋体"/>
        <charset val="134"/>
      </rPr>
      <t>方钢桥</t>
    </r>
  </si>
  <si>
    <r>
      <rPr>
        <sz val="10"/>
        <color theme="1"/>
        <rFont val="宋体"/>
        <charset val="134"/>
      </rPr>
      <t>张雪文</t>
    </r>
  </si>
  <si>
    <r>
      <rPr>
        <sz val="10"/>
        <rFont val="宋体"/>
        <charset val="134"/>
      </rPr>
      <t>马路</t>
    </r>
    <r>
      <rPr>
        <sz val="10"/>
        <rFont val="Times New Roman"/>
        <charset val="134"/>
      </rPr>
      <t>41</t>
    </r>
  </si>
  <si>
    <r>
      <rPr>
        <sz val="10"/>
        <rFont val="宋体"/>
        <charset val="134"/>
      </rPr>
      <t>油桶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钢骨架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木板</t>
    </r>
    <r>
      <rPr>
        <sz val="10"/>
        <rFont val="Times New Roman"/>
        <charset val="134"/>
      </rPr>
      <t>++</t>
    </r>
    <r>
      <rPr>
        <sz val="10"/>
        <rFont val="宋体"/>
        <charset val="134"/>
      </rPr>
      <t>胶合板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活动板房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铁瓦顶</t>
    </r>
  </si>
  <si>
    <t>12*8</t>
  </si>
  <si>
    <r>
      <rPr>
        <sz val="10"/>
        <color theme="1"/>
        <rFont val="宋体"/>
        <charset val="134"/>
      </rPr>
      <t>朱兵</t>
    </r>
  </si>
  <si>
    <r>
      <rPr>
        <sz val="10"/>
        <rFont val="宋体"/>
        <charset val="134"/>
      </rPr>
      <t>马路</t>
    </r>
    <r>
      <rPr>
        <sz val="10"/>
        <rFont val="Times New Roman"/>
        <charset val="134"/>
      </rPr>
      <t>42-1</t>
    </r>
  </si>
  <si>
    <t>16.02*8</t>
  </si>
  <si>
    <r>
      <rPr>
        <sz val="10"/>
        <rFont val="宋体"/>
        <charset val="134"/>
      </rPr>
      <t>马路</t>
    </r>
    <r>
      <rPr>
        <sz val="10"/>
        <rFont val="Times New Roman"/>
        <charset val="134"/>
      </rPr>
      <t>42-2</t>
    </r>
  </si>
  <si>
    <r>
      <rPr>
        <sz val="10"/>
        <rFont val="宋体"/>
        <charset val="134"/>
      </rPr>
      <t>油桶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钢骨架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木板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活动板房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铁瓦顶</t>
    </r>
  </si>
  <si>
    <t>4.4*3.4</t>
  </si>
  <si>
    <r>
      <rPr>
        <sz val="10"/>
        <rFont val="宋体"/>
        <charset val="134"/>
      </rPr>
      <t>马路</t>
    </r>
    <r>
      <rPr>
        <sz val="10"/>
        <rFont val="Times New Roman"/>
        <charset val="134"/>
      </rPr>
      <t>42-3</t>
    </r>
  </si>
  <si>
    <t>二、</t>
  </si>
  <si>
    <t>单位</t>
  </si>
  <si>
    <t>数量</t>
  </si>
  <si>
    <r>
      <rPr>
        <b/>
        <sz val="10"/>
        <rFont val="宋体"/>
        <charset val="134"/>
      </rPr>
      <t>单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价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（元</t>
    </r>
    <r>
      <rPr>
        <b/>
        <sz val="10"/>
        <rFont val="Times New Roman"/>
        <charset val="134"/>
      </rPr>
      <t>/m²</t>
    </r>
    <r>
      <rPr>
        <b/>
        <sz val="10"/>
        <rFont val="宋体"/>
        <charset val="134"/>
      </rPr>
      <t>）</t>
    </r>
  </si>
  <si>
    <t>评估价值（元）</t>
  </si>
  <si>
    <r>
      <rPr>
        <sz val="10"/>
        <rFont val="Times New Roman"/>
        <charset val="134"/>
      </rPr>
      <t>4.1*3.2</t>
    </r>
    <r>
      <rPr>
        <sz val="10"/>
        <rFont val="宋体"/>
        <charset val="134"/>
      </rPr>
      <t>钢骨架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木板</t>
    </r>
  </si>
  <si>
    <r>
      <rPr>
        <sz val="10"/>
        <rFont val="宋体"/>
        <charset val="134"/>
      </rPr>
      <t>油桶</t>
    </r>
    <r>
      <rPr>
        <sz val="10"/>
        <rFont val="Times New Roman"/>
        <charset val="134"/>
      </rPr>
      <t>30+</t>
    </r>
    <r>
      <rPr>
        <sz val="10"/>
        <rFont val="宋体"/>
        <charset val="134"/>
      </rPr>
      <t>角钢连接桥</t>
    </r>
    <r>
      <rPr>
        <sz val="10"/>
        <rFont val="Times New Roman"/>
        <charset val="134"/>
      </rPr>
      <t>57</t>
    </r>
    <r>
      <rPr>
        <sz val="10"/>
        <rFont val="宋体"/>
        <charset val="134"/>
      </rPr>
      <t>米</t>
    </r>
  </si>
  <si>
    <r>
      <rPr>
        <sz val="10"/>
        <color theme="1"/>
        <rFont val="宋体"/>
        <charset val="134"/>
      </rPr>
      <t>夏仕安</t>
    </r>
  </si>
  <si>
    <r>
      <rPr>
        <sz val="10"/>
        <rFont val="宋体"/>
        <charset val="134"/>
      </rPr>
      <t>马路</t>
    </r>
    <r>
      <rPr>
        <sz val="10"/>
        <rFont val="Times New Roman"/>
        <charset val="134"/>
      </rPr>
      <t>43-1</t>
    </r>
  </si>
  <si>
    <t>18.2*8.1</t>
  </si>
  <si>
    <r>
      <rPr>
        <sz val="10"/>
        <rFont val="宋体"/>
        <charset val="134"/>
      </rPr>
      <t>马路</t>
    </r>
    <r>
      <rPr>
        <sz val="10"/>
        <rFont val="Times New Roman"/>
        <charset val="134"/>
      </rPr>
      <t>43-2</t>
    </r>
  </si>
  <si>
    <t>6.2*5.2</t>
  </si>
  <si>
    <r>
      <rPr>
        <sz val="10"/>
        <rFont val="宋体"/>
        <charset val="134"/>
      </rPr>
      <t>马路</t>
    </r>
    <r>
      <rPr>
        <sz val="10"/>
        <rFont val="Times New Roman"/>
        <charset val="134"/>
      </rPr>
      <t>43-3</t>
    </r>
  </si>
  <si>
    <r>
      <rPr>
        <sz val="10"/>
        <rFont val="宋体"/>
        <charset val="134"/>
      </rPr>
      <t>马路</t>
    </r>
    <r>
      <rPr>
        <sz val="10"/>
        <rFont val="Times New Roman"/>
        <charset val="134"/>
      </rPr>
      <t>43-4</t>
    </r>
  </si>
  <si>
    <r>
      <rPr>
        <sz val="10"/>
        <rFont val="宋体"/>
        <charset val="134"/>
      </rPr>
      <t>马路</t>
    </r>
    <r>
      <rPr>
        <sz val="10"/>
        <rFont val="Times New Roman"/>
        <charset val="134"/>
      </rPr>
      <t>43-5</t>
    </r>
  </si>
  <si>
    <t>6.2*6.1+1.8*0.6</t>
  </si>
  <si>
    <r>
      <rPr>
        <sz val="10"/>
        <rFont val="宋体"/>
        <charset val="134"/>
      </rPr>
      <t>马路</t>
    </r>
    <r>
      <rPr>
        <sz val="10"/>
        <rFont val="Times New Roman"/>
        <charset val="134"/>
      </rPr>
      <t>43-6</t>
    </r>
  </si>
  <si>
    <r>
      <rPr>
        <sz val="10"/>
        <rFont val="宋体"/>
        <charset val="134"/>
      </rPr>
      <t>马路</t>
    </r>
    <r>
      <rPr>
        <sz val="10"/>
        <rFont val="Times New Roman"/>
        <charset val="134"/>
      </rPr>
      <t>43-7</t>
    </r>
  </si>
  <si>
    <t>8.9*6.2</t>
  </si>
  <si>
    <r>
      <rPr>
        <sz val="10"/>
        <rFont val="宋体"/>
        <charset val="134"/>
      </rPr>
      <t>马路</t>
    </r>
    <r>
      <rPr>
        <sz val="10"/>
        <rFont val="Times New Roman"/>
        <charset val="134"/>
      </rPr>
      <t>43-8</t>
    </r>
  </si>
  <si>
    <t>10.3*6.1+1.95*1.7+0.7*2.4</t>
  </si>
  <si>
    <r>
      <rPr>
        <sz val="10"/>
        <color theme="1"/>
        <rFont val="宋体"/>
        <charset val="134"/>
      </rPr>
      <t>角钢</t>
    </r>
    <r>
      <rPr>
        <sz val="10"/>
        <color theme="1"/>
        <rFont val="Times New Roman"/>
        <charset val="134"/>
      </rPr>
      <t>+</t>
    </r>
    <r>
      <rPr>
        <sz val="10"/>
        <color theme="1"/>
        <rFont val="宋体"/>
        <charset val="134"/>
      </rPr>
      <t>油桶</t>
    </r>
  </si>
  <si>
    <r>
      <rPr>
        <sz val="10"/>
        <color theme="1"/>
        <rFont val="宋体"/>
        <charset val="134"/>
      </rPr>
      <t>油桶</t>
    </r>
    <r>
      <rPr>
        <sz val="10"/>
        <color theme="1"/>
        <rFont val="Times New Roman"/>
        <charset val="134"/>
      </rPr>
      <t>+</t>
    </r>
    <r>
      <rPr>
        <sz val="10"/>
        <color theme="1"/>
        <rFont val="宋体"/>
        <charset val="134"/>
      </rPr>
      <t>钢骨架</t>
    </r>
    <r>
      <rPr>
        <sz val="10"/>
        <color theme="1"/>
        <rFont val="Times New Roman"/>
        <charset val="134"/>
      </rPr>
      <t>+</t>
    </r>
    <r>
      <rPr>
        <sz val="10"/>
        <color theme="1"/>
        <rFont val="宋体"/>
        <charset val="134"/>
      </rPr>
      <t>胶合板</t>
    </r>
    <r>
      <rPr>
        <sz val="10"/>
        <color theme="1"/>
        <rFont val="Times New Roman"/>
        <charset val="134"/>
      </rPr>
      <t>6.4*6.1</t>
    </r>
  </si>
  <si>
    <r>
      <rPr>
        <sz val="10"/>
        <color theme="1"/>
        <rFont val="宋体"/>
        <charset val="134"/>
      </rPr>
      <t>仇文和</t>
    </r>
  </si>
  <si>
    <r>
      <rPr>
        <sz val="10"/>
        <rFont val="宋体"/>
        <charset val="134"/>
      </rPr>
      <t>马路</t>
    </r>
    <r>
      <rPr>
        <sz val="10"/>
        <rFont val="Times New Roman"/>
        <charset val="134"/>
      </rPr>
      <t>44-1</t>
    </r>
  </si>
  <si>
    <r>
      <rPr>
        <sz val="10"/>
        <rFont val="宋体"/>
        <charset val="134"/>
      </rPr>
      <t>钢箱子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钢骨架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钢板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活动板房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铁瓦顶</t>
    </r>
  </si>
  <si>
    <t>13.7*5.7</t>
  </si>
  <si>
    <r>
      <rPr>
        <sz val="10"/>
        <rFont val="宋体"/>
        <charset val="134"/>
      </rPr>
      <t>马路</t>
    </r>
    <r>
      <rPr>
        <sz val="10"/>
        <rFont val="Times New Roman"/>
        <charset val="134"/>
      </rPr>
      <t>44-2</t>
    </r>
  </si>
  <si>
    <t>8.3*6.2</t>
  </si>
  <si>
    <r>
      <rPr>
        <sz val="10"/>
        <rFont val="宋体"/>
        <charset val="134"/>
      </rPr>
      <t>马路</t>
    </r>
    <r>
      <rPr>
        <sz val="10"/>
        <rFont val="Times New Roman"/>
        <charset val="134"/>
      </rPr>
      <t>44-3</t>
    </r>
  </si>
  <si>
    <r>
      <rPr>
        <sz val="10"/>
        <rFont val="宋体"/>
        <charset val="134"/>
      </rPr>
      <t>泡沫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钢骨架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钢板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胶合板房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帆布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铁瓦顶</t>
    </r>
  </si>
  <si>
    <t>9.9*6</t>
  </si>
  <si>
    <r>
      <rPr>
        <sz val="10"/>
        <rFont val="宋体"/>
        <charset val="134"/>
      </rPr>
      <t>马路</t>
    </r>
    <r>
      <rPr>
        <sz val="10"/>
        <rFont val="Times New Roman"/>
        <charset val="134"/>
      </rPr>
      <t>44-4</t>
    </r>
  </si>
  <si>
    <r>
      <rPr>
        <sz val="10"/>
        <rFont val="宋体"/>
        <charset val="134"/>
      </rPr>
      <t>泡沫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钢骨架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木板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蓬布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铁瓦顶</t>
    </r>
  </si>
  <si>
    <t>9.2*6.2</t>
  </si>
  <si>
    <r>
      <rPr>
        <sz val="10"/>
        <rFont val="宋体"/>
        <charset val="134"/>
      </rPr>
      <t>钢骨架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木板</t>
    </r>
    <r>
      <rPr>
        <sz val="10"/>
        <rFont val="Times New Roman"/>
        <charset val="134"/>
      </rPr>
      <t>*2</t>
    </r>
    <r>
      <rPr>
        <sz val="10"/>
        <rFont val="宋体"/>
        <charset val="134"/>
      </rPr>
      <t>个</t>
    </r>
    <r>
      <rPr>
        <sz val="10"/>
        <rFont val="Times New Roman"/>
        <charset val="134"/>
      </rPr>
      <t>*2.4*0.8</t>
    </r>
  </si>
  <si>
    <r>
      <rPr>
        <sz val="10"/>
        <color theme="1"/>
        <rFont val="宋体"/>
        <charset val="134"/>
      </rPr>
      <t>平方米</t>
    </r>
  </si>
  <si>
    <r>
      <rPr>
        <sz val="10"/>
        <color theme="1"/>
        <rFont val="宋体"/>
        <charset val="134"/>
      </rPr>
      <t>方志敏</t>
    </r>
  </si>
  <si>
    <r>
      <rPr>
        <sz val="10"/>
        <rFont val="宋体"/>
        <charset val="134"/>
      </rPr>
      <t>云台山</t>
    </r>
  </si>
  <si>
    <r>
      <rPr>
        <sz val="10"/>
        <rFont val="宋体"/>
        <charset val="134"/>
      </rPr>
      <t>马路</t>
    </r>
    <r>
      <rPr>
        <sz val="10"/>
        <rFont val="Times New Roman"/>
        <charset val="134"/>
      </rPr>
      <t>45</t>
    </r>
  </si>
  <si>
    <r>
      <rPr>
        <sz val="10"/>
        <rFont val="宋体"/>
        <charset val="134"/>
      </rPr>
      <t>泡沫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钢骨架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胶合板房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活动板房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树脂瓦顶</t>
    </r>
  </si>
  <si>
    <t>24.1*7.95</t>
  </si>
  <si>
    <r>
      <rPr>
        <sz val="10"/>
        <color theme="1"/>
        <rFont val="宋体"/>
        <charset val="134"/>
      </rPr>
      <t>朱三军</t>
    </r>
  </si>
  <si>
    <r>
      <rPr>
        <sz val="10"/>
        <rFont val="宋体"/>
        <charset val="134"/>
      </rPr>
      <t>澄坪</t>
    </r>
  </si>
  <si>
    <r>
      <rPr>
        <sz val="10"/>
        <color theme="1"/>
        <rFont val="宋体"/>
        <charset val="134"/>
      </rPr>
      <t>马路</t>
    </r>
    <r>
      <rPr>
        <sz val="10"/>
        <color theme="1"/>
        <rFont val="Times New Roman"/>
        <charset val="134"/>
      </rPr>
      <t>46-1</t>
    </r>
  </si>
  <si>
    <t>15.25*6.03</t>
  </si>
  <si>
    <r>
      <rPr>
        <sz val="10"/>
        <color theme="1"/>
        <rFont val="宋体"/>
        <charset val="134"/>
      </rPr>
      <t>马路</t>
    </r>
    <r>
      <rPr>
        <sz val="10"/>
        <color theme="1"/>
        <rFont val="Times New Roman"/>
        <charset val="134"/>
      </rPr>
      <t>46-2</t>
    </r>
  </si>
  <si>
    <r>
      <rPr>
        <sz val="10"/>
        <rFont val="宋体"/>
        <charset val="134"/>
      </rPr>
      <t>钢箱子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钢骨架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胶合板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竹跳板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活动板房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铁瓦顶</t>
    </r>
  </si>
  <si>
    <t>7.4*5</t>
  </si>
  <si>
    <r>
      <rPr>
        <sz val="10"/>
        <rFont val="宋体"/>
        <charset val="134"/>
      </rPr>
      <t>竹</t>
    </r>
  </si>
  <si>
    <r>
      <rPr>
        <sz val="10"/>
        <color theme="1"/>
        <rFont val="宋体"/>
        <charset val="134"/>
      </rPr>
      <t>邓建兵</t>
    </r>
  </si>
  <si>
    <r>
      <rPr>
        <sz val="10"/>
        <color theme="1"/>
        <rFont val="宋体"/>
        <charset val="134"/>
      </rPr>
      <t>马路</t>
    </r>
    <r>
      <rPr>
        <sz val="10"/>
        <color theme="1"/>
        <rFont val="Times New Roman"/>
        <charset val="134"/>
      </rPr>
      <t>47-1</t>
    </r>
  </si>
  <si>
    <t>6.97*6.07</t>
  </si>
  <si>
    <r>
      <rPr>
        <sz val="10"/>
        <color theme="1"/>
        <rFont val="宋体"/>
        <charset val="134"/>
      </rPr>
      <t>马路</t>
    </r>
    <r>
      <rPr>
        <sz val="10"/>
        <color theme="1"/>
        <rFont val="Times New Roman"/>
        <charset val="134"/>
      </rPr>
      <t>47-2</t>
    </r>
  </si>
  <si>
    <t>6.07*3.84</t>
  </si>
  <si>
    <r>
      <rPr>
        <sz val="10"/>
        <color theme="1"/>
        <rFont val="宋体"/>
        <charset val="134"/>
      </rPr>
      <t>马路</t>
    </r>
    <r>
      <rPr>
        <sz val="10"/>
        <color theme="1"/>
        <rFont val="Times New Roman"/>
        <charset val="134"/>
      </rPr>
      <t>47-3</t>
    </r>
  </si>
  <si>
    <t>6.46*7.05</t>
  </si>
  <si>
    <r>
      <rPr>
        <sz val="10"/>
        <rFont val="宋体"/>
        <charset val="134"/>
      </rPr>
      <t>钢骨架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木板</t>
    </r>
  </si>
  <si>
    <r>
      <rPr>
        <sz val="10"/>
        <rFont val="宋体"/>
        <charset val="134"/>
      </rPr>
      <t>钢骨架</t>
    </r>
    <r>
      <rPr>
        <sz val="10"/>
        <rFont val="Times New Roman"/>
        <charset val="134"/>
      </rPr>
      <t>30</t>
    </r>
    <r>
      <rPr>
        <sz val="10"/>
        <rFont val="宋体"/>
        <charset val="134"/>
      </rPr>
      <t>米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油桶</t>
    </r>
    <r>
      <rPr>
        <sz val="10"/>
        <rFont val="Times New Roman"/>
        <charset val="134"/>
      </rPr>
      <t>14</t>
    </r>
    <r>
      <rPr>
        <sz val="10"/>
        <rFont val="宋体"/>
        <charset val="134"/>
      </rPr>
      <t>个</t>
    </r>
  </si>
  <si>
    <r>
      <rPr>
        <sz val="10"/>
        <color theme="1"/>
        <rFont val="宋体"/>
        <charset val="134"/>
      </rPr>
      <t>仇建财</t>
    </r>
  </si>
  <si>
    <r>
      <rPr>
        <sz val="10"/>
        <rFont val="宋体"/>
        <charset val="134"/>
      </rPr>
      <t>小溪口林场</t>
    </r>
  </si>
  <si>
    <r>
      <rPr>
        <sz val="10"/>
        <color theme="1"/>
        <rFont val="宋体"/>
        <charset val="134"/>
      </rPr>
      <t>马路</t>
    </r>
    <r>
      <rPr>
        <sz val="10"/>
        <color theme="1"/>
        <rFont val="Times New Roman"/>
        <charset val="134"/>
      </rPr>
      <t>48</t>
    </r>
  </si>
  <si>
    <r>
      <rPr>
        <sz val="10"/>
        <rFont val="宋体"/>
        <charset val="134"/>
      </rPr>
      <t>钢箱子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泡沫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钢骨架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生态板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活动板房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树脂顶</t>
    </r>
  </si>
  <si>
    <t>16*15.8</t>
  </si>
  <si>
    <r>
      <rPr>
        <sz val="10"/>
        <color theme="1"/>
        <rFont val="宋体"/>
        <charset val="134"/>
      </rPr>
      <t>魏通山</t>
    </r>
  </si>
  <si>
    <r>
      <rPr>
        <sz val="10"/>
        <rFont val="宋体"/>
        <charset val="134"/>
      </rPr>
      <t>马路</t>
    </r>
    <r>
      <rPr>
        <sz val="10"/>
        <rFont val="Times New Roman"/>
        <charset val="134"/>
      </rPr>
      <t>49-1</t>
    </r>
  </si>
  <si>
    <r>
      <rPr>
        <sz val="10"/>
        <color theme="1"/>
        <rFont val="宋体"/>
        <charset val="134"/>
      </rPr>
      <t>底面面积长</t>
    </r>
    <r>
      <rPr>
        <sz val="10"/>
        <color theme="1"/>
        <rFont val="Times New Roman"/>
        <charset val="134"/>
      </rPr>
      <t>7.1*</t>
    </r>
    <r>
      <rPr>
        <sz val="10"/>
        <color theme="1"/>
        <rFont val="宋体"/>
        <charset val="134"/>
      </rPr>
      <t>宽</t>
    </r>
    <r>
      <rPr>
        <sz val="10"/>
        <color theme="1"/>
        <rFont val="Times New Roman"/>
        <charset val="134"/>
      </rPr>
      <t>6.1</t>
    </r>
  </si>
  <si>
    <r>
      <rPr>
        <sz val="10"/>
        <rFont val="宋体"/>
        <charset val="134"/>
      </rPr>
      <t>马路</t>
    </r>
    <r>
      <rPr>
        <sz val="10"/>
        <rFont val="Times New Roman"/>
        <charset val="134"/>
      </rPr>
      <t>49-2</t>
    </r>
  </si>
  <si>
    <r>
      <rPr>
        <sz val="10"/>
        <color theme="1"/>
        <rFont val="宋体"/>
        <charset val="134"/>
      </rPr>
      <t>底面面积长</t>
    </r>
    <r>
      <rPr>
        <sz val="10"/>
        <color theme="1"/>
        <rFont val="Times New Roman"/>
        <charset val="134"/>
      </rPr>
      <t>10.1*</t>
    </r>
    <r>
      <rPr>
        <sz val="10"/>
        <color theme="1"/>
        <rFont val="宋体"/>
        <charset val="134"/>
      </rPr>
      <t>宽</t>
    </r>
    <r>
      <rPr>
        <sz val="10"/>
        <color theme="1"/>
        <rFont val="Times New Roman"/>
        <charset val="134"/>
      </rPr>
      <t>7.1</t>
    </r>
  </si>
  <si>
    <r>
      <rPr>
        <sz val="10"/>
        <color theme="1"/>
        <rFont val="宋体"/>
        <charset val="134"/>
      </rPr>
      <t>邓月南</t>
    </r>
  </si>
  <si>
    <r>
      <rPr>
        <sz val="10"/>
        <color theme="1"/>
        <rFont val="宋体"/>
        <charset val="134"/>
      </rPr>
      <t>云台山村</t>
    </r>
  </si>
  <si>
    <r>
      <rPr>
        <sz val="10"/>
        <rFont val="宋体"/>
        <charset val="134"/>
      </rPr>
      <t>马路</t>
    </r>
    <r>
      <rPr>
        <sz val="10"/>
        <rFont val="Times New Roman"/>
        <charset val="134"/>
      </rPr>
      <t>50-1</t>
    </r>
  </si>
  <si>
    <r>
      <rPr>
        <sz val="10"/>
        <color theme="1"/>
        <rFont val="宋体"/>
        <charset val="134"/>
      </rPr>
      <t>底面面积长</t>
    </r>
    <r>
      <rPr>
        <sz val="10"/>
        <color theme="1"/>
        <rFont val="Times New Roman"/>
        <charset val="134"/>
      </rPr>
      <t>8.1*</t>
    </r>
    <r>
      <rPr>
        <sz val="10"/>
        <color theme="1"/>
        <rFont val="宋体"/>
        <charset val="134"/>
      </rPr>
      <t>宽</t>
    </r>
    <r>
      <rPr>
        <sz val="10"/>
        <color theme="1"/>
        <rFont val="Times New Roman"/>
        <charset val="134"/>
      </rPr>
      <t>5.5</t>
    </r>
  </si>
  <si>
    <r>
      <rPr>
        <sz val="10"/>
        <rFont val="宋体"/>
        <charset val="134"/>
      </rPr>
      <t>马路</t>
    </r>
    <r>
      <rPr>
        <sz val="10"/>
        <rFont val="Times New Roman"/>
        <charset val="134"/>
      </rPr>
      <t>50-2</t>
    </r>
  </si>
  <si>
    <r>
      <rPr>
        <sz val="10"/>
        <color theme="1"/>
        <rFont val="宋体"/>
        <charset val="134"/>
      </rPr>
      <t>底面面积长</t>
    </r>
    <r>
      <rPr>
        <sz val="10"/>
        <color theme="1"/>
        <rFont val="Times New Roman"/>
        <charset val="134"/>
      </rPr>
      <t>10*</t>
    </r>
    <r>
      <rPr>
        <sz val="10"/>
        <color theme="1"/>
        <rFont val="宋体"/>
        <charset val="134"/>
      </rPr>
      <t>宽</t>
    </r>
    <r>
      <rPr>
        <sz val="10"/>
        <color theme="1"/>
        <rFont val="Times New Roman"/>
        <charset val="134"/>
      </rPr>
      <t>7.1</t>
    </r>
  </si>
  <si>
    <r>
      <rPr>
        <sz val="10"/>
        <rFont val="宋体"/>
        <charset val="134"/>
      </rPr>
      <t>马路</t>
    </r>
    <r>
      <rPr>
        <sz val="10"/>
        <rFont val="Times New Roman"/>
        <charset val="134"/>
      </rPr>
      <t>50-3</t>
    </r>
  </si>
  <si>
    <r>
      <rPr>
        <sz val="10"/>
        <rFont val="宋体"/>
        <charset val="134"/>
      </rPr>
      <t>油桶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杉木板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轻钢骨架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油布房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油布顶</t>
    </r>
  </si>
  <si>
    <r>
      <rPr>
        <sz val="10"/>
        <color theme="1"/>
        <rFont val="宋体"/>
        <charset val="134"/>
      </rPr>
      <t>底面面积长</t>
    </r>
    <r>
      <rPr>
        <sz val="10"/>
        <color theme="1"/>
        <rFont val="Times New Roman"/>
        <charset val="134"/>
      </rPr>
      <t>5.9*</t>
    </r>
    <r>
      <rPr>
        <sz val="10"/>
        <color theme="1"/>
        <rFont val="宋体"/>
        <charset val="134"/>
      </rPr>
      <t>宽</t>
    </r>
    <r>
      <rPr>
        <sz val="10"/>
        <color theme="1"/>
        <rFont val="Times New Roman"/>
        <charset val="134"/>
      </rPr>
      <t>2.4</t>
    </r>
  </si>
  <si>
    <r>
      <rPr>
        <sz val="10"/>
        <color theme="1"/>
        <rFont val="宋体"/>
        <charset val="134"/>
      </rPr>
      <t>谭跃军</t>
    </r>
  </si>
  <si>
    <r>
      <rPr>
        <sz val="10"/>
        <color theme="1"/>
        <rFont val="宋体"/>
        <charset val="134"/>
      </rPr>
      <t>马路</t>
    </r>
    <r>
      <rPr>
        <sz val="10"/>
        <color theme="1"/>
        <rFont val="Times New Roman"/>
        <charset val="134"/>
      </rPr>
      <t>51-1</t>
    </r>
  </si>
  <si>
    <t>12*7.3</t>
  </si>
  <si>
    <r>
      <rPr>
        <sz val="10"/>
        <color theme="1"/>
        <rFont val="宋体"/>
        <charset val="134"/>
      </rPr>
      <t>马路</t>
    </r>
    <r>
      <rPr>
        <sz val="10"/>
        <color theme="1"/>
        <rFont val="Times New Roman"/>
        <charset val="134"/>
      </rPr>
      <t>51-2</t>
    </r>
  </si>
  <si>
    <r>
      <rPr>
        <sz val="10"/>
        <rFont val="宋体"/>
        <charset val="134"/>
      </rPr>
      <t>油桶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钢骨架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木板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木板房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铁瓦顶</t>
    </r>
  </si>
  <si>
    <t>6.6*4.35</t>
  </si>
  <si>
    <r>
      <rPr>
        <sz val="10"/>
        <color theme="1"/>
        <rFont val="宋体"/>
        <charset val="134"/>
      </rPr>
      <t>马路</t>
    </r>
    <r>
      <rPr>
        <sz val="10"/>
        <color theme="1"/>
        <rFont val="Times New Roman"/>
        <charset val="134"/>
      </rPr>
      <t>51-3</t>
    </r>
  </si>
  <si>
    <r>
      <rPr>
        <sz val="10"/>
        <rFont val="宋体"/>
        <charset val="134"/>
      </rPr>
      <t>油桶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钢骨架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钢板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油布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铁瓦顶</t>
    </r>
  </si>
  <si>
    <t>8.1*6.2</t>
  </si>
  <si>
    <r>
      <rPr>
        <sz val="10"/>
        <rFont val="宋体"/>
        <charset val="134"/>
      </rPr>
      <t>油桶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钢管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木板</t>
    </r>
    <r>
      <rPr>
        <sz val="10"/>
        <rFont val="Times New Roman"/>
        <charset val="134"/>
      </rPr>
      <t>11.5*3.2</t>
    </r>
  </si>
  <si>
    <r>
      <rPr>
        <sz val="10"/>
        <color theme="1"/>
        <rFont val="宋体"/>
        <charset val="134"/>
      </rPr>
      <t>邓志群</t>
    </r>
  </si>
  <si>
    <r>
      <rPr>
        <sz val="10"/>
        <color theme="1"/>
        <rFont val="宋体"/>
        <charset val="134"/>
      </rPr>
      <t>马路</t>
    </r>
    <r>
      <rPr>
        <sz val="10"/>
        <color theme="1"/>
        <rFont val="Times New Roman"/>
        <charset val="134"/>
      </rPr>
      <t>52</t>
    </r>
  </si>
  <si>
    <t>20.5*6</t>
  </si>
  <si>
    <r>
      <rPr>
        <sz val="10"/>
        <color theme="1"/>
        <rFont val="宋体"/>
        <charset val="134"/>
      </rPr>
      <t>刘良元</t>
    </r>
  </si>
  <si>
    <r>
      <rPr>
        <sz val="10"/>
        <color theme="1"/>
        <rFont val="宋体"/>
        <charset val="134"/>
      </rPr>
      <t>马路</t>
    </r>
    <r>
      <rPr>
        <sz val="10"/>
        <color theme="1"/>
        <rFont val="Times New Roman"/>
        <charset val="134"/>
      </rPr>
      <t>53</t>
    </r>
  </si>
  <si>
    <t>13.08*7.6</t>
  </si>
  <si>
    <r>
      <rPr>
        <sz val="10"/>
        <color theme="1"/>
        <rFont val="宋体"/>
        <charset val="134"/>
      </rPr>
      <t>蔡延德</t>
    </r>
  </si>
  <si>
    <r>
      <rPr>
        <sz val="10"/>
        <color theme="1"/>
        <rFont val="宋体"/>
        <charset val="134"/>
      </rPr>
      <t>马路</t>
    </r>
    <r>
      <rPr>
        <sz val="10"/>
        <color theme="1"/>
        <rFont val="Times New Roman"/>
        <charset val="134"/>
      </rPr>
      <t>54</t>
    </r>
  </si>
  <si>
    <r>
      <rPr>
        <sz val="10"/>
        <rFont val="宋体"/>
        <charset val="134"/>
      </rPr>
      <t>油桶</t>
    </r>
    <r>
      <rPr>
        <sz val="10"/>
        <rFont val="Times New Roman"/>
        <charset val="134"/>
      </rPr>
      <t>++</t>
    </r>
    <r>
      <rPr>
        <sz val="10"/>
        <rFont val="宋体"/>
        <charset val="134"/>
      </rPr>
      <t>钢箱子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钢骨架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胶合板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活动板房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铁瓦顶</t>
    </r>
  </si>
  <si>
    <t>12*4.1</t>
  </si>
  <si>
    <r>
      <rPr>
        <sz val="10"/>
        <rFont val="宋体"/>
        <charset val="134"/>
      </rPr>
      <t>油桶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钢骨架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木板</t>
    </r>
    <r>
      <rPr>
        <sz val="10"/>
        <rFont val="Times New Roman"/>
        <charset val="134"/>
      </rPr>
      <t>12.05*2.1</t>
    </r>
  </si>
  <si>
    <r>
      <rPr>
        <sz val="10"/>
        <color theme="1"/>
        <rFont val="宋体"/>
        <charset val="134"/>
      </rPr>
      <t>刘仙花</t>
    </r>
  </si>
  <si>
    <r>
      <rPr>
        <sz val="10"/>
        <rFont val="宋体"/>
        <charset val="134"/>
      </rPr>
      <t>南金</t>
    </r>
  </si>
  <si>
    <r>
      <rPr>
        <sz val="10"/>
        <color theme="1"/>
        <rFont val="宋体"/>
        <charset val="134"/>
      </rPr>
      <t>马路</t>
    </r>
    <r>
      <rPr>
        <sz val="10"/>
        <color theme="1"/>
        <rFont val="Times New Roman"/>
        <charset val="134"/>
      </rPr>
      <t>55-1</t>
    </r>
  </si>
  <si>
    <t>16.2*8</t>
  </si>
  <si>
    <r>
      <rPr>
        <sz val="10"/>
        <color theme="1"/>
        <rFont val="宋体"/>
        <charset val="134"/>
      </rPr>
      <t>马路</t>
    </r>
    <r>
      <rPr>
        <sz val="10"/>
        <color theme="1"/>
        <rFont val="Times New Roman"/>
        <charset val="134"/>
      </rPr>
      <t>55-2</t>
    </r>
  </si>
  <si>
    <t>12*7</t>
  </si>
  <si>
    <r>
      <rPr>
        <sz val="10"/>
        <color theme="1"/>
        <rFont val="宋体"/>
        <charset val="134"/>
      </rPr>
      <t>马路</t>
    </r>
    <r>
      <rPr>
        <sz val="10"/>
        <color theme="1"/>
        <rFont val="Times New Roman"/>
        <charset val="134"/>
      </rPr>
      <t>55-3</t>
    </r>
  </si>
  <si>
    <r>
      <rPr>
        <sz val="10"/>
        <rFont val="宋体"/>
        <charset val="134"/>
      </rPr>
      <t>油桶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钢骨架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木板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胶木板房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铁瓦顶</t>
    </r>
  </si>
  <si>
    <t>13.75*5</t>
  </si>
  <si>
    <r>
      <rPr>
        <sz val="10"/>
        <color theme="1"/>
        <rFont val="宋体"/>
        <charset val="134"/>
      </rPr>
      <t>钟屹</t>
    </r>
  </si>
  <si>
    <r>
      <rPr>
        <sz val="10"/>
        <rFont val="宋体"/>
        <charset val="134"/>
      </rPr>
      <t>东坪</t>
    </r>
  </si>
  <si>
    <r>
      <rPr>
        <sz val="10"/>
        <color theme="1"/>
        <rFont val="宋体"/>
        <charset val="134"/>
      </rPr>
      <t>马路</t>
    </r>
    <r>
      <rPr>
        <sz val="10"/>
        <color theme="1"/>
        <rFont val="Times New Roman"/>
        <charset val="134"/>
      </rPr>
      <t>56-1</t>
    </r>
  </si>
  <si>
    <t>15.9*9.9</t>
  </si>
  <si>
    <r>
      <rPr>
        <sz val="10"/>
        <color theme="1"/>
        <rFont val="宋体"/>
        <charset val="134"/>
      </rPr>
      <t>马路</t>
    </r>
    <r>
      <rPr>
        <sz val="10"/>
        <color theme="1"/>
        <rFont val="Times New Roman"/>
        <charset val="134"/>
      </rPr>
      <t>56-2</t>
    </r>
  </si>
  <si>
    <r>
      <rPr>
        <sz val="10"/>
        <rFont val="宋体"/>
        <charset val="134"/>
      </rPr>
      <t>油桶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泡沫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钢骨架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胶合板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活动板房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铁瓦顶</t>
    </r>
  </si>
  <si>
    <t>10*13.2</t>
  </si>
  <si>
    <r>
      <rPr>
        <sz val="10"/>
        <color theme="1"/>
        <rFont val="宋体"/>
        <charset val="134"/>
      </rPr>
      <t>魏国强</t>
    </r>
  </si>
  <si>
    <r>
      <rPr>
        <sz val="10"/>
        <color theme="1"/>
        <rFont val="宋体"/>
        <charset val="134"/>
      </rPr>
      <t>马路</t>
    </r>
    <r>
      <rPr>
        <sz val="10"/>
        <color theme="1"/>
        <rFont val="Times New Roman"/>
        <charset val="134"/>
      </rPr>
      <t>57-1</t>
    </r>
  </si>
  <si>
    <t>15.7*4.6</t>
  </si>
  <si>
    <r>
      <rPr>
        <sz val="10"/>
        <color theme="1"/>
        <rFont val="宋体"/>
        <charset val="134"/>
      </rPr>
      <t>马路</t>
    </r>
    <r>
      <rPr>
        <sz val="10"/>
        <color theme="1"/>
        <rFont val="Times New Roman"/>
        <charset val="134"/>
      </rPr>
      <t>57-2</t>
    </r>
  </si>
  <si>
    <r>
      <rPr>
        <sz val="10"/>
        <rFont val="宋体"/>
        <charset val="134"/>
      </rPr>
      <t>油桶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钢骨架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胶合板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铁皮油布房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铁瓦顶</t>
    </r>
  </si>
  <si>
    <t>4*6</t>
  </si>
  <si>
    <r>
      <rPr>
        <sz val="10"/>
        <color theme="1"/>
        <rFont val="宋体"/>
        <charset val="134"/>
      </rPr>
      <t>马路</t>
    </r>
    <r>
      <rPr>
        <sz val="10"/>
        <color theme="1"/>
        <rFont val="Times New Roman"/>
        <charset val="134"/>
      </rPr>
      <t>57-3</t>
    </r>
  </si>
  <si>
    <r>
      <rPr>
        <sz val="10"/>
        <rFont val="宋体"/>
        <charset val="134"/>
      </rPr>
      <t>油桶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钢骨架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木板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铁皮房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铁瓦顶</t>
    </r>
  </si>
  <si>
    <t>6*4.6</t>
  </si>
  <si>
    <r>
      <rPr>
        <sz val="10"/>
        <color theme="1"/>
        <rFont val="宋体"/>
        <charset val="134"/>
      </rPr>
      <t>马路</t>
    </r>
    <r>
      <rPr>
        <sz val="10"/>
        <color theme="1"/>
        <rFont val="Times New Roman"/>
        <charset val="134"/>
      </rPr>
      <t>57-4</t>
    </r>
  </si>
  <si>
    <r>
      <rPr>
        <sz val="10"/>
        <rFont val="宋体"/>
        <charset val="134"/>
      </rPr>
      <t>油桶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钢骨架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胶合板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油布房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铁瓦顶</t>
    </r>
  </si>
  <si>
    <t>4.9*4.2</t>
  </si>
  <si>
    <r>
      <rPr>
        <sz val="10"/>
        <color theme="1"/>
        <rFont val="宋体"/>
        <charset val="134"/>
      </rPr>
      <t>马路</t>
    </r>
    <r>
      <rPr>
        <sz val="10"/>
        <color theme="1"/>
        <rFont val="Times New Roman"/>
        <charset val="134"/>
      </rPr>
      <t>57-5</t>
    </r>
  </si>
  <si>
    <t>6*3.7</t>
  </si>
  <si>
    <r>
      <rPr>
        <sz val="10"/>
        <color theme="1"/>
        <rFont val="宋体"/>
        <charset val="134"/>
      </rPr>
      <t>马路</t>
    </r>
    <r>
      <rPr>
        <sz val="10"/>
        <color theme="1"/>
        <rFont val="Times New Roman"/>
        <charset val="134"/>
      </rPr>
      <t>57-6</t>
    </r>
  </si>
  <si>
    <r>
      <rPr>
        <sz val="10"/>
        <rFont val="宋体"/>
        <charset val="134"/>
      </rPr>
      <t>油桶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钢骨架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木板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木板铁皮房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铁瓦顶</t>
    </r>
  </si>
  <si>
    <t>7.1*4.5</t>
  </si>
  <si>
    <r>
      <rPr>
        <sz val="10"/>
        <color theme="1"/>
        <rFont val="宋体"/>
        <charset val="134"/>
      </rPr>
      <t>马路</t>
    </r>
    <r>
      <rPr>
        <sz val="10"/>
        <color theme="1"/>
        <rFont val="Times New Roman"/>
        <charset val="134"/>
      </rPr>
      <t>57-7</t>
    </r>
  </si>
  <si>
    <t>6.1*4.1</t>
  </si>
  <si>
    <r>
      <rPr>
        <sz val="10"/>
        <color theme="1"/>
        <rFont val="宋体"/>
        <charset val="134"/>
      </rPr>
      <t>马路</t>
    </r>
    <r>
      <rPr>
        <sz val="10"/>
        <color theme="1"/>
        <rFont val="Times New Roman"/>
        <charset val="134"/>
      </rPr>
      <t>57-8</t>
    </r>
  </si>
  <si>
    <r>
      <rPr>
        <sz val="10"/>
        <rFont val="宋体"/>
        <charset val="134"/>
      </rPr>
      <t>油桶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钢骨架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胶合板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铁皮房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铁瓦顶</t>
    </r>
  </si>
  <si>
    <r>
      <rPr>
        <sz val="10"/>
        <color theme="1"/>
        <rFont val="宋体"/>
        <charset val="134"/>
      </rPr>
      <t>邓定云</t>
    </r>
  </si>
  <si>
    <r>
      <rPr>
        <sz val="10"/>
        <color theme="1"/>
        <rFont val="宋体"/>
        <charset val="134"/>
      </rPr>
      <t>马路</t>
    </r>
    <r>
      <rPr>
        <sz val="10"/>
        <color theme="1"/>
        <rFont val="Times New Roman"/>
        <charset val="134"/>
      </rPr>
      <t>58-1</t>
    </r>
  </si>
  <si>
    <t>15.2*7.8</t>
  </si>
  <si>
    <r>
      <rPr>
        <sz val="10"/>
        <color theme="1"/>
        <rFont val="宋体"/>
        <charset val="134"/>
      </rPr>
      <t>马路</t>
    </r>
    <r>
      <rPr>
        <sz val="10"/>
        <color theme="1"/>
        <rFont val="Times New Roman"/>
        <charset val="134"/>
      </rPr>
      <t>58-2</t>
    </r>
  </si>
  <si>
    <t>10.9*3.4</t>
  </si>
  <si>
    <r>
      <rPr>
        <sz val="10"/>
        <color theme="1"/>
        <rFont val="宋体"/>
        <charset val="134"/>
      </rPr>
      <t>马路</t>
    </r>
    <r>
      <rPr>
        <sz val="10"/>
        <color theme="1"/>
        <rFont val="Times New Roman"/>
        <charset val="134"/>
      </rPr>
      <t>58-3</t>
    </r>
  </si>
  <si>
    <t>13.5*4.35</t>
  </si>
  <si>
    <r>
      <rPr>
        <sz val="10"/>
        <color theme="1"/>
        <rFont val="宋体"/>
        <charset val="134"/>
      </rPr>
      <t>马路</t>
    </r>
    <r>
      <rPr>
        <sz val="10"/>
        <color theme="1"/>
        <rFont val="Times New Roman"/>
        <charset val="134"/>
      </rPr>
      <t>58-4</t>
    </r>
  </si>
  <si>
    <t>10.9*4</t>
  </si>
  <si>
    <r>
      <rPr>
        <sz val="10"/>
        <color theme="1"/>
        <rFont val="宋体"/>
        <charset val="134"/>
      </rPr>
      <t>马路</t>
    </r>
    <r>
      <rPr>
        <sz val="10"/>
        <color theme="1"/>
        <rFont val="Times New Roman"/>
        <charset val="134"/>
      </rPr>
      <t>58-5</t>
    </r>
  </si>
  <si>
    <r>
      <rPr>
        <sz val="10"/>
        <rFont val="宋体"/>
        <charset val="134"/>
      </rPr>
      <t>油桶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钢骨架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胶合板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木板铁皮房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铁瓦顶</t>
    </r>
  </si>
  <si>
    <t>8.4*5</t>
  </si>
  <si>
    <r>
      <rPr>
        <sz val="10"/>
        <color theme="1"/>
        <rFont val="宋体"/>
        <charset val="134"/>
      </rPr>
      <t>马路</t>
    </r>
    <r>
      <rPr>
        <sz val="10"/>
        <color theme="1"/>
        <rFont val="Times New Roman"/>
        <charset val="134"/>
      </rPr>
      <t>58-6</t>
    </r>
  </si>
  <si>
    <t>32.4*2.8</t>
  </si>
  <si>
    <r>
      <rPr>
        <sz val="10"/>
        <color theme="1"/>
        <rFont val="宋体"/>
        <charset val="134"/>
      </rPr>
      <t>周安群</t>
    </r>
  </si>
  <si>
    <r>
      <rPr>
        <sz val="10"/>
        <rFont val="宋体"/>
        <charset val="134"/>
      </rPr>
      <t>蒋坪</t>
    </r>
  </si>
  <si>
    <r>
      <rPr>
        <sz val="10"/>
        <color theme="1"/>
        <rFont val="宋体"/>
        <charset val="134"/>
      </rPr>
      <t>马路</t>
    </r>
    <r>
      <rPr>
        <sz val="10"/>
        <color theme="1"/>
        <rFont val="Times New Roman"/>
        <charset val="134"/>
      </rPr>
      <t>59-1</t>
    </r>
  </si>
  <si>
    <t>12.15*7</t>
  </si>
  <si>
    <r>
      <rPr>
        <sz val="10"/>
        <color theme="1"/>
        <rFont val="宋体"/>
        <charset val="134"/>
      </rPr>
      <t>马路</t>
    </r>
    <r>
      <rPr>
        <sz val="10"/>
        <color theme="1"/>
        <rFont val="Times New Roman"/>
        <charset val="134"/>
      </rPr>
      <t>59-2</t>
    </r>
  </si>
  <si>
    <t>7*6.6</t>
  </si>
  <si>
    <r>
      <rPr>
        <sz val="10"/>
        <color theme="1"/>
        <rFont val="宋体"/>
        <charset val="134"/>
      </rPr>
      <t>马路</t>
    </r>
    <r>
      <rPr>
        <sz val="10"/>
        <color theme="1"/>
        <rFont val="Times New Roman"/>
        <charset val="134"/>
      </rPr>
      <t>59-3</t>
    </r>
  </si>
  <si>
    <t>13*4</t>
  </si>
  <si>
    <r>
      <rPr>
        <sz val="10"/>
        <rFont val="宋体"/>
        <charset val="134"/>
      </rPr>
      <t>钢骨架</t>
    </r>
    <r>
      <rPr>
        <sz val="10"/>
        <rFont val="Times New Roman"/>
        <charset val="134"/>
      </rPr>
      <t>200</t>
    </r>
    <r>
      <rPr>
        <sz val="10"/>
        <rFont val="宋体"/>
        <charset val="134"/>
      </rPr>
      <t>米</t>
    </r>
  </si>
  <si>
    <r>
      <rPr>
        <sz val="10"/>
        <color theme="1"/>
        <rFont val="宋体"/>
        <charset val="134"/>
      </rPr>
      <t>夏新兵</t>
    </r>
  </si>
  <si>
    <r>
      <rPr>
        <sz val="10"/>
        <color theme="1"/>
        <rFont val="宋体"/>
        <charset val="134"/>
      </rPr>
      <t>马路</t>
    </r>
    <r>
      <rPr>
        <sz val="10"/>
        <color theme="1"/>
        <rFont val="Times New Roman"/>
        <charset val="134"/>
      </rPr>
      <t>60</t>
    </r>
  </si>
  <si>
    <t>12*7.8</t>
  </si>
  <si>
    <r>
      <rPr>
        <sz val="10"/>
        <color theme="1"/>
        <rFont val="宋体"/>
        <charset val="134"/>
      </rPr>
      <t>魏妮娜</t>
    </r>
  </si>
  <si>
    <r>
      <rPr>
        <sz val="10"/>
        <rFont val="宋体"/>
        <charset val="134"/>
      </rPr>
      <t>马路</t>
    </r>
    <r>
      <rPr>
        <sz val="10"/>
        <rFont val="Times New Roman"/>
        <charset val="134"/>
      </rPr>
      <t>61-1</t>
    </r>
  </si>
  <si>
    <r>
      <rPr>
        <sz val="10"/>
        <color theme="1"/>
        <rFont val="宋体"/>
        <charset val="134"/>
      </rPr>
      <t>底面面积长</t>
    </r>
    <r>
      <rPr>
        <sz val="10"/>
        <color theme="1"/>
        <rFont val="Times New Roman"/>
        <charset val="134"/>
      </rPr>
      <t>14.2*</t>
    </r>
    <r>
      <rPr>
        <sz val="10"/>
        <color theme="1"/>
        <rFont val="宋体"/>
        <charset val="134"/>
      </rPr>
      <t>宽</t>
    </r>
    <r>
      <rPr>
        <sz val="10"/>
        <color theme="1"/>
        <rFont val="Times New Roman"/>
        <charset val="134"/>
      </rPr>
      <t>8</t>
    </r>
  </si>
  <si>
    <r>
      <rPr>
        <sz val="10"/>
        <rFont val="宋体"/>
        <charset val="134"/>
      </rPr>
      <t>马路</t>
    </r>
    <r>
      <rPr>
        <sz val="10"/>
        <rFont val="Times New Roman"/>
        <charset val="134"/>
      </rPr>
      <t>61-2</t>
    </r>
  </si>
  <si>
    <r>
      <rPr>
        <sz val="10"/>
        <color theme="1"/>
        <rFont val="宋体"/>
        <charset val="134"/>
      </rPr>
      <t>底面面积长</t>
    </r>
    <r>
      <rPr>
        <sz val="10"/>
        <color theme="1"/>
        <rFont val="Times New Roman"/>
        <charset val="134"/>
      </rPr>
      <t>14.5*</t>
    </r>
    <r>
      <rPr>
        <sz val="10"/>
        <color theme="1"/>
        <rFont val="宋体"/>
        <charset val="134"/>
      </rPr>
      <t>宽</t>
    </r>
    <r>
      <rPr>
        <sz val="10"/>
        <color theme="1"/>
        <rFont val="Times New Roman"/>
        <charset val="134"/>
      </rPr>
      <t>4.9</t>
    </r>
  </si>
  <si>
    <r>
      <rPr>
        <sz val="10"/>
        <rFont val="宋体"/>
        <charset val="134"/>
      </rPr>
      <t>马路</t>
    </r>
    <r>
      <rPr>
        <sz val="10"/>
        <rFont val="Times New Roman"/>
        <charset val="134"/>
      </rPr>
      <t>61-3</t>
    </r>
  </si>
  <si>
    <r>
      <rPr>
        <sz val="10"/>
        <color theme="1"/>
        <rFont val="宋体"/>
        <charset val="134"/>
      </rPr>
      <t>底面面积长</t>
    </r>
    <r>
      <rPr>
        <sz val="10"/>
        <color theme="1"/>
        <rFont val="Times New Roman"/>
        <charset val="134"/>
      </rPr>
      <t>8*</t>
    </r>
    <r>
      <rPr>
        <sz val="10"/>
        <color theme="1"/>
        <rFont val="宋体"/>
        <charset val="134"/>
      </rPr>
      <t>宽</t>
    </r>
    <r>
      <rPr>
        <sz val="10"/>
        <color theme="1"/>
        <rFont val="Times New Roman"/>
        <charset val="134"/>
      </rPr>
      <t>4.2</t>
    </r>
  </si>
  <si>
    <r>
      <rPr>
        <sz val="10"/>
        <rFont val="宋体"/>
        <charset val="134"/>
      </rPr>
      <t>马路</t>
    </r>
    <r>
      <rPr>
        <sz val="10"/>
        <rFont val="Times New Roman"/>
        <charset val="134"/>
      </rPr>
      <t>61-4</t>
    </r>
  </si>
  <si>
    <r>
      <rPr>
        <sz val="10"/>
        <color theme="1"/>
        <rFont val="宋体"/>
        <charset val="134"/>
      </rPr>
      <t>底面面积长</t>
    </r>
    <r>
      <rPr>
        <sz val="10"/>
        <color theme="1"/>
        <rFont val="Times New Roman"/>
        <charset val="134"/>
      </rPr>
      <t>12.1*</t>
    </r>
    <r>
      <rPr>
        <sz val="10"/>
        <color theme="1"/>
        <rFont val="宋体"/>
        <charset val="134"/>
      </rPr>
      <t>宽</t>
    </r>
    <r>
      <rPr>
        <sz val="10"/>
        <color theme="1"/>
        <rFont val="Times New Roman"/>
        <charset val="134"/>
      </rPr>
      <t>6.2</t>
    </r>
  </si>
  <si>
    <r>
      <rPr>
        <sz val="10"/>
        <color theme="1"/>
        <rFont val="宋体"/>
        <charset val="134"/>
      </rPr>
      <t>魏宏岩</t>
    </r>
  </si>
  <si>
    <r>
      <rPr>
        <sz val="10"/>
        <rFont val="宋体"/>
        <charset val="134"/>
      </rPr>
      <t>马路</t>
    </r>
    <r>
      <rPr>
        <sz val="10"/>
        <rFont val="Times New Roman"/>
        <charset val="134"/>
      </rPr>
      <t>62</t>
    </r>
  </si>
  <si>
    <r>
      <rPr>
        <sz val="10"/>
        <rFont val="宋体"/>
        <charset val="134"/>
      </rPr>
      <t>油桶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杂木板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轻钢骨架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木板房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木架顶</t>
    </r>
  </si>
  <si>
    <r>
      <rPr>
        <sz val="10"/>
        <color theme="1"/>
        <rFont val="宋体"/>
        <charset val="134"/>
      </rPr>
      <t>底面面积长</t>
    </r>
    <r>
      <rPr>
        <sz val="10"/>
        <color theme="1"/>
        <rFont val="Times New Roman"/>
        <charset val="134"/>
      </rPr>
      <t>4*</t>
    </r>
    <r>
      <rPr>
        <sz val="10"/>
        <color theme="1"/>
        <rFont val="宋体"/>
        <charset val="134"/>
      </rPr>
      <t>宽</t>
    </r>
    <r>
      <rPr>
        <sz val="10"/>
        <color theme="1"/>
        <rFont val="Times New Roman"/>
        <charset val="134"/>
      </rPr>
      <t>6</t>
    </r>
  </si>
  <si>
    <r>
      <rPr>
        <sz val="10"/>
        <color theme="1"/>
        <rFont val="宋体"/>
        <charset val="134"/>
      </rPr>
      <t>魏新岩</t>
    </r>
  </si>
  <si>
    <r>
      <rPr>
        <sz val="10"/>
        <rFont val="宋体"/>
        <charset val="134"/>
      </rPr>
      <t>马路</t>
    </r>
    <r>
      <rPr>
        <sz val="10"/>
        <rFont val="Times New Roman"/>
        <charset val="134"/>
      </rPr>
      <t>63</t>
    </r>
  </si>
  <si>
    <r>
      <rPr>
        <sz val="10"/>
        <rFont val="宋体"/>
        <charset val="134"/>
      </rPr>
      <t>水泥趸船</t>
    </r>
  </si>
  <si>
    <r>
      <rPr>
        <sz val="10"/>
        <color theme="1"/>
        <rFont val="宋体"/>
        <charset val="134"/>
      </rPr>
      <t>底面面积长</t>
    </r>
    <r>
      <rPr>
        <sz val="10"/>
        <color theme="1"/>
        <rFont val="Times New Roman"/>
        <charset val="134"/>
      </rPr>
      <t>10.2*</t>
    </r>
    <r>
      <rPr>
        <sz val="10"/>
        <color theme="1"/>
        <rFont val="宋体"/>
        <charset val="134"/>
      </rPr>
      <t>宽</t>
    </r>
    <r>
      <rPr>
        <sz val="10"/>
        <color theme="1"/>
        <rFont val="Times New Roman"/>
        <charset val="134"/>
      </rPr>
      <t>7.2</t>
    </r>
  </si>
  <si>
    <r>
      <rPr>
        <sz val="10"/>
        <color theme="1"/>
        <rFont val="宋体"/>
        <charset val="134"/>
      </rPr>
      <t>邓莲花</t>
    </r>
  </si>
  <si>
    <r>
      <rPr>
        <sz val="10"/>
        <rFont val="宋体"/>
        <charset val="134"/>
      </rPr>
      <t>马路</t>
    </r>
    <r>
      <rPr>
        <sz val="10"/>
        <rFont val="Times New Roman"/>
        <charset val="134"/>
      </rPr>
      <t>64</t>
    </r>
  </si>
  <si>
    <r>
      <rPr>
        <sz val="10"/>
        <rFont val="宋体"/>
        <charset val="134"/>
      </rPr>
      <t>油桶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杂木板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轻钢骨架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木板房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铁瓦顶</t>
    </r>
  </si>
  <si>
    <r>
      <rPr>
        <sz val="10"/>
        <color theme="1"/>
        <rFont val="宋体"/>
        <charset val="134"/>
      </rPr>
      <t>底面面积长</t>
    </r>
    <r>
      <rPr>
        <sz val="10"/>
        <color theme="1"/>
        <rFont val="Times New Roman"/>
        <charset val="134"/>
      </rPr>
      <t>8*</t>
    </r>
    <r>
      <rPr>
        <sz val="10"/>
        <color theme="1"/>
        <rFont val="宋体"/>
        <charset val="134"/>
      </rPr>
      <t>宽</t>
    </r>
    <r>
      <rPr>
        <sz val="10"/>
        <color theme="1"/>
        <rFont val="Times New Roman"/>
        <charset val="134"/>
      </rPr>
      <t>3</t>
    </r>
  </si>
  <si>
    <r>
      <rPr>
        <sz val="10"/>
        <color theme="1"/>
        <rFont val="宋体"/>
        <charset val="134"/>
      </rPr>
      <t>魏文兵</t>
    </r>
  </si>
  <si>
    <r>
      <rPr>
        <sz val="10"/>
        <rFont val="宋体"/>
        <charset val="134"/>
      </rPr>
      <t>马路</t>
    </r>
    <r>
      <rPr>
        <sz val="10"/>
        <rFont val="Times New Roman"/>
        <charset val="134"/>
      </rPr>
      <t>65-1</t>
    </r>
  </si>
  <si>
    <r>
      <rPr>
        <sz val="10"/>
        <rFont val="宋体"/>
        <charset val="134"/>
      </rPr>
      <t>油桶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杉木板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轻钢骨架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木板房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铁瓦顶</t>
    </r>
  </si>
  <si>
    <r>
      <rPr>
        <sz val="10"/>
        <color theme="1"/>
        <rFont val="宋体"/>
        <charset val="134"/>
      </rPr>
      <t>底面面积长</t>
    </r>
    <r>
      <rPr>
        <sz val="10"/>
        <color theme="1"/>
        <rFont val="Times New Roman"/>
        <charset val="134"/>
      </rPr>
      <t>18.5*</t>
    </r>
    <r>
      <rPr>
        <sz val="10"/>
        <color theme="1"/>
        <rFont val="宋体"/>
        <charset val="134"/>
      </rPr>
      <t>宽</t>
    </r>
    <r>
      <rPr>
        <sz val="10"/>
        <color theme="1"/>
        <rFont val="Times New Roman"/>
        <charset val="134"/>
      </rPr>
      <t>6</t>
    </r>
  </si>
  <si>
    <r>
      <rPr>
        <sz val="10"/>
        <rFont val="宋体"/>
        <charset val="134"/>
      </rPr>
      <t>马路</t>
    </r>
    <r>
      <rPr>
        <sz val="10"/>
        <rFont val="Times New Roman"/>
        <charset val="134"/>
      </rPr>
      <t>65-2</t>
    </r>
  </si>
  <si>
    <r>
      <rPr>
        <sz val="10"/>
        <color theme="1"/>
        <rFont val="宋体"/>
        <charset val="134"/>
      </rPr>
      <t>底面面积长</t>
    </r>
    <r>
      <rPr>
        <sz val="10"/>
        <color theme="1"/>
        <rFont val="Times New Roman"/>
        <charset val="134"/>
      </rPr>
      <t>12.2*</t>
    </r>
    <r>
      <rPr>
        <sz val="10"/>
        <color theme="1"/>
        <rFont val="宋体"/>
        <charset val="134"/>
      </rPr>
      <t>宽</t>
    </r>
    <r>
      <rPr>
        <sz val="10"/>
        <color theme="1"/>
        <rFont val="Times New Roman"/>
        <charset val="134"/>
      </rPr>
      <t>5.2</t>
    </r>
  </si>
  <si>
    <r>
      <rPr>
        <sz val="10"/>
        <rFont val="宋体"/>
        <charset val="134"/>
      </rPr>
      <t>马路</t>
    </r>
    <r>
      <rPr>
        <sz val="10"/>
        <rFont val="Times New Roman"/>
        <charset val="134"/>
      </rPr>
      <t>65-3</t>
    </r>
  </si>
  <si>
    <r>
      <rPr>
        <sz val="10"/>
        <color theme="1"/>
        <rFont val="宋体"/>
        <charset val="134"/>
      </rPr>
      <t>底面面积长</t>
    </r>
    <r>
      <rPr>
        <sz val="10"/>
        <color theme="1"/>
        <rFont val="Times New Roman"/>
        <charset val="134"/>
      </rPr>
      <t>12.2*</t>
    </r>
    <r>
      <rPr>
        <sz val="10"/>
        <color theme="1"/>
        <rFont val="宋体"/>
        <charset val="134"/>
      </rPr>
      <t>宽</t>
    </r>
    <r>
      <rPr>
        <sz val="10"/>
        <color theme="1"/>
        <rFont val="Times New Roman"/>
        <charset val="134"/>
      </rPr>
      <t>6</t>
    </r>
  </si>
  <si>
    <r>
      <rPr>
        <sz val="10"/>
        <rFont val="宋体"/>
        <charset val="134"/>
      </rPr>
      <t>马路</t>
    </r>
    <r>
      <rPr>
        <sz val="10"/>
        <rFont val="Times New Roman"/>
        <charset val="134"/>
      </rPr>
      <t>65-4</t>
    </r>
  </si>
  <si>
    <r>
      <rPr>
        <sz val="10"/>
        <rFont val="宋体"/>
        <charset val="134"/>
      </rPr>
      <t>油桶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胶合板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轻钢骨架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木板房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铁瓦顶</t>
    </r>
  </si>
  <si>
    <r>
      <rPr>
        <sz val="10"/>
        <color theme="1"/>
        <rFont val="宋体"/>
        <charset val="134"/>
      </rPr>
      <t>底面面积长</t>
    </r>
    <r>
      <rPr>
        <sz val="10"/>
        <color theme="1"/>
        <rFont val="Times New Roman"/>
        <charset val="134"/>
      </rPr>
      <t>13.5*</t>
    </r>
    <r>
      <rPr>
        <sz val="10"/>
        <color theme="1"/>
        <rFont val="宋体"/>
        <charset val="134"/>
      </rPr>
      <t>宽</t>
    </r>
    <r>
      <rPr>
        <sz val="10"/>
        <color theme="1"/>
        <rFont val="Times New Roman"/>
        <charset val="134"/>
      </rPr>
      <t>5.5</t>
    </r>
  </si>
  <si>
    <r>
      <rPr>
        <sz val="10"/>
        <color theme="1"/>
        <rFont val="宋体"/>
        <charset val="134"/>
      </rPr>
      <t>段小连</t>
    </r>
  </si>
  <si>
    <r>
      <rPr>
        <sz val="10"/>
        <color theme="1"/>
        <rFont val="宋体"/>
        <charset val="134"/>
      </rPr>
      <t>宝塔山村</t>
    </r>
  </si>
  <si>
    <r>
      <rPr>
        <sz val="10"/>
        <rFont val="宋体"/>
        <charset val="134"/>
      </rPr>
      <t>马路</t>
    </r>
    <r>
      <rPr>
        <sz val="10"/>
        <rFont val="Times New Roman"/>
        <charset val="134"/>
      </rPr>
      <t>66-1</t>
    </r>
  </si>
  <si>
    <r>
      <rPr>
        <sz val="10"/>
        <color theme="1"/>
        <rFont val="宋体"/>
        <charset val="134"/>
      </rPr>
      <t>底面面积长</t>
    </r>
    <r>
      <rPr>
        <sz val="10"/>
        <color theme="1"/>
        <rFont val="Times New Roman"/>
        <charset val="134"/>
      </rPr>
      <t>14.5*</t>
    </r>
    <r>
      <rPr>
        <sz val="10"/>
        <color theme="1"/>
        <rFont val="宋体"/>
        <charset val="134"/>
      </rPr>
      <t>宽</t>
    </r>
    <r>
      <rPr>
        <sz val="10"/>
        <color theme="1"/>
        <rFont val="Times New Roman"/>
        <charset val="134"/>
      </rPr>
      <t>12</t>
    </r>
  </si>
  <si>
    <r>
      <rPr>
        <sz val="10"/>
        <rFont val="宋体"/>
        <charset val="134"/>
      </rPr>
      <t>马路</t>
    </r>
    <r>
      <rPr>
        <sz val="10"/>
        <rFont val="Times New Roman"/>
        <charset val="134"/>
      </rPr>
      <t>66-2</t>
    </r>
  </si>
  <si>
    <r>
      <rPr>
        <sz val="10"/>
        <rFont val="宋体"/>
        <charset val="134"/>
      </rPr>
      <t>油桶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杉木板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轻钢骨架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铁皮木板房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铁瓦顶</t>
    </r>
  </si>
  <si>
    <r>
      <rPr>
        <sz val="10"/>
        <color theme="1"/>
        <rFont val="宋体"/>
        <charset val="134"/>
      </rPr>
      <t>底面面积长</t>
    </r>
    <r>
      <rPr>
        <sz val="10"/>
        <color theme="1"/>
        <rFont val="Times New Roman"/>
        <charset val="134"/>
      </rPr>
      <t>15.3*</t>
    </r>
    <r>
      <rPr>
        <sz val="10"/>
        <color theme="1"/>
        <rFont val="宋体"/>
        <charset val="134"/>
      </rPr>
      <t>宽</t>
    </r>
    <r>
      <rPr>
        <sz val="10"/>
        <color theme="1"/>
        <rFont val="Times New Roman"/>
        <charset val="134"/>
      </rPr>
      <t>6.1</t>
    </r>
  </si>
  <si>
    <r>
      <rPr>
        <sz val="10"/>
        <rFont val="宋体"/>
        <charset val="134"/>
      </rPr>
      <t>马路</t>
    </r>
    <r>
      <rPr>
        <sz val="10"/>
        <rFont val="Times New Roman"/>
        <charset val="134"/>
      </rPr>
      <t>66-3</t>
    </r>
  </si>
  <si>
    <r>
      <rPr>
        <sz val="10"/>
        <rFont val="宋体"/>
        <charset val="134"/>
      </rPr>
      <t>油桶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杉木板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轻钢骨架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铁皮板房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铁瓦顶</t>
    </r>
  </si>
  <si>
    <r>
      <rPr>
        <sz val="10"/>
        <color theme="1"/>
        <rFont val="宋体"/>
        <charset val="134"/>
      </rPr>
      <t>底面面积长</t>
    </r>
    <r>
      <rPr>
        <sz val="10"/>
        <color theme="1"/>
        <rFont val="Times New Roman"/>
        <charset val="134"/>
      </rPr>
      <t>10.5*</t>
    </r>
    <r>
      <rPr>
        <sz val="10"/>
        <color theme="1"/>
        <rFont val="宋体"/>
        <charset val="134"/>
      </rPr>
      <t>宽</t>
    </r>
    <r>
      <rPr>
        <sz val="10"/>
        <color theme="1"/>
        <rFont val="Times New Roman"/>
        <charset val="134"/>
      </rPr>
      <t>6.1</t>
    </r>
  </si>
  <si>
    <r>
      <rPr>
        <sz val="10"/>
        <rFont val="宋体"/>
        <charset val="134"/>
      </rPr>
      <t>马路</t>
    </r>
    <r>
      <rPr>
        <sz val="10"/>
        <rFont val="Times New Roman"/>
        <charset val="134"/>
      </rPr>
      <t>66-4</t>
    </r>
  </si>
  <si>
    <r>
      <rPr>
        <sz val="10"/>
        <color theme="1"/>
        <rFont val="宋体"/>
        <charset val="134"/>
      </rPr>
      <t>底面面积长</t>
    </r>
    <r>
      <rPr>
        <sz val="10"/>
        <color theme="1"/>
        <rFont val="Times New Roman"/>
        <charset val="134"/>
      </rPr>
      <t>12.4*</t>
    </r>
    <r>
      <rPr>
        <sz val="10"/>
        <color theme="1"/>
        <rFont val="宋体"/>
        <charset val="134"/>
      </rPr>
      <t>宽</t>
    </r>
    <r>
      <rPr>
        <sz val="10"/>
        <color theme="1"/>
        <rFont val="Times New Roman"/>
        <charset val="134"/>
      </rPr>
      <t>5.8</t>
    </r>
  </si>
  <si>
    <r>
      <rPr>
        <sz val="10"/>
        <rFont val="宋体"/>
        <charset val="134"/>
      </rPr>
      <t>马路</t>
    </r>
    <r>
      <rPr>
        <sz val="10"/>
        <rFont val="Times New Roman"/>
        <charset val="134"/>
      </rPr>
      <t>66-5</t>
    </r>
  </si>
  <si>
    <r>
      <rPr>
        <sz val="10"/>
        <color theme="1"/>
        <rFont val="宋体"/>
        <charset val="134"/>
      </rPr>
      <t>底面面积长</t>
    </r>
    <r>
      <rPr>
        <sz val="10"/>
        <color theme="1"/>
        <rFont val="Times New Roman"/>
        <charset val="134"/>
      </rPr>
      <t>12.4*</t>
    </r>
    <r>
      <rPr>
        <sz val="10"/>
        <color theme="1"/>
        <rFont val="宋体"/>
        <charset val="134"/>
      </rPr>
      <t>宽</t>
    </r>
    <r>
      <rPr>
        <sz val="10"/>
        <color theme="1"/>
        <rFont val="Times New Roman"/>
        <charset val="134"/>
      </rPr>
      <t>6.4</t>
    </r>
  </si>
  <si>
    <r>
      <rPr>
        <sz val="10"/>
        <rFont val="宋体"/>
        <charset val="134"/>
      </rPr>
      <t>油桶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杉木板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轻钢骨架</t>
    </r>
  </si>
  <si>
    <r>
      <rPr>
        <sz val="10"/>
        <rFont val="宋体"/>
        <charset val="134"/>
      </rPr>
      <t>油桶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杉木板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轻钢骨架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钢架棚</t>
    </r>
  </si>
  <si>
    <r>
      <rPr>
        <sz val="10"/>
        <color theme="1"/>
        <rFont val="宋体"/>
        <charset val="134"/>
      </rPr>
      <t>魏克武</t>
    </r>
  </si>
  <si>
    <r>
      <rPr>
        <sz val="10"/>
        <rFont val="宋体"/>
        <charset val="134"/>
      </rPr>
      <t>马路</t>
    </r>
    <r>
      <rPr>
        <sz val="10"/>
        <rFont val="Times New Roman"/>
        <charset val="134"/>
      </rPr>
      <t>67</t>
    </r>
  </si>
  <si>
    <r>
      <rPr>
        <sz val="10"/>
        <color theme="1"/>
        <rFont val="宋体"/>
        <charset val="134"/>
      </rPr>
      <t>底面面积长</t>
    </r>
    <r>
      <rPr>
        <sz val="10"/>
        <color theme="1"/>
        <rFont val="Times New Roman"/>
        <charset val="134"/>
      </rPr>
      <t>6.4*</t>
    </r>
    <r>
      <rPr>
        <sz val="10"/>
        <color theme="1"/>
        <rFont val="宋体"/>
        <charset val="134"/>
      </rPr>
      <t>宽</t>
    </r>
    <r>
      <rPr>
        <sz val="10"/>
        <color theme="1"/>
        <rFont val="Times New Roman"/>
        <charset val="134"/>
      </rPr>
      <t>6.1</t>
    </r>
  </si>
  <si>
    <r>
      <rPr>
        <sz val="10"/>
        <color theme="1"/>
        <rFont val="宋体"/>
        <charset val="134"/>
      </rPr>
      <t>邓刚林</t>
    </r>
  </si>
  <si>
    <r>
      <rPr>
        <sz val="10"/>
        <rFont val="宋体"/>
        <charset val="134"/>
      </rPr>
      <t>马路</t>
    </r>
    <r>
      <rPr>
        <sz val="10"/>
        <rFont val="Times New Roman"/>
        <charset val="134"/>
      </rPr>
      <t>68-1</t>
    </r>
  </si>
  <si>
    <r>
      <rPr>
        <sz val="10"/>
        <color theme="1"/>
        <rFont val="宋体"/>
        <charset val="134"/>
      </rPr>
      <t>底面面积长</t>
    </r>
    <r>
      <rPr>
        <sz val="10"/>
        <color theme="1"/>
        <rFont val="Times New Roman"/>
        <charset val="134"/>
      </rPr>
      <t>7*</t>
    </r>
    <r>
      <rPr>
        <sz val="10"/>
        <color theme="1"/>
        <rFont val="宋体"/>
        <charset val="134"/>
      </rPr>
      <t>宽</t>
    </r>
    <r>
      <rPr>
        <sz val="10"/>
        <color theme="1"/>
        <rFont val="Times New Roman"/>
        <charset val="134"/>
      </rPr>
      <t>6.1</t>
    </r>
  </si>
  <si>
    <r>
      <rPr>
        <sz val="10"/>
        <rFont val="宋体"/>
        <charset val="134"/>
      </rPr>
      <t>马路</t>
    </r>
    <r>
      <rPr>
        <sz val="10"/>
        <rFont val="Times New Roman"/>
        <charset val="134"/>
      </rPr>
      <t>68-2</t>
    </r>
  </si>
  <si>
    <r>
      <rPr>
        <sz val="10"/>
        <color theme="1"/>
        <rFont val="宋体"/>
        <charset val="134"/>
      </rPr>
      <t>底面面积长</t>
    </r>
    <r>
      <rPr>
        <sz val="10"/>
        <color theme="1"/>
        <rFont val="Times New Roman"/>
        <charset val="134"/>
      </rPr>
      <t>12.6*</t>
    </r>
    <r>
      <rPr>
        <sz val="10"/>
        <color theme="1"/>
        <rFont val="宋体"/>
        <charset val="134"/>
      </rPr>
      <t>宽</t>
    </r>
    <r>
      <rPr>
        <sz val="10"/>
        <color theme="1"/>
        <rFont val="Times New Roman"/>
        <charset val="134"/>
      </rPr>
      <t>6</t>
    </r>
  </si>
  <si>
    <r>
      <rPr>
        <sz val="10"/>
        <rFont val="宋体"/>
        <charset val="134"/>
      </rPr>
      <t>马路</t>
    </r>
    <r>
      <rPr>
        <sz val="10"/>
        <rFont val="Times New Roman"/>
        <charset val="134"/>
      </rPr>
      <t>68-3</t>
    </r>
  </si>
  <si>
    <r>
      <rPr>
        <sz val="10"/>
        <rFont val="宋体"/>
        <charset val="134"/>
      </rPr>
      <t>钢箱子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杉木板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钢板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轻钢骨架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活动板房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铁瓦顶</t>
    </r>
  </si>
  <si>
    <r>
      <rPr>
        <sz val="10"/>
        <color theme="1"/>
        <rFont val="宋体"/>
        <charset val="134"/>
      </rPr>
      <t>底面面积长</t>
    </r>
    <r>
      <rPr>
        <sz val="10"/>
        <color theme="1"/>
        <rFont val="Times New Roman"/>
        <charset val="134"/>
      </rPr>
      <t>9.5*</t>
    </r>
    <r>
      <rPr>
        <sz val="10"/>
        <color theme="1"/>
        <rFont val="宋体"/>
        <charset val="134"/>
      </rPr>
      <t>宽</t>
    </r>
    <r>
      <rPr>
        <sz val="10"/>
        <color theme="1"/>
        <rFont val="Times New Roman"/>
        <charset val="134"/>
      </rPr>
      <t>6.5</t>
    </r>
  </si>
  <si>
    <r>
      <rPr>
        <sz val="10"/>
        <rFont val="宋体"/>
        <charset val="134"/>
      </rPr>
      <t>马路</t>
    </r>
    <r>
      <rPr>
        <sz val="10"/>
        <rFont val="Times New Roman"/>
        <charset val="134"/>
      </rPr>
      <t>68-4</t>
    </r>
  </si>
  <si>
    <r>
      <rPr>
        <sz val="10"/>
        <rFont val="宋体"/>
        <charset val="134"/>
      </rPr>
      <t>油桶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杉木板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轻钢骨架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油布房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铁瓦顶</t>
    </r>
  </si>
  <si>
    <r>
      <rPr>
        <sz val="10"/>
        <color theme="1"/>
        <rFont val="宋体"/>
        <charset val="134"/>
      </rPr>
      <t>底面面积长</t>
    </r>
    <r>
      <rPr>
        <sz val="10"/>
        <color theme="1"/>
        <rFont val="Times New Roman"/>
        <charset val="134"/>
      </rPr>
      <t>3.8*</t>
    </r>
    <r>
      <rPr>
        <sz val="10"/>
        <color theme="1"/>
        <rFont val="宋体"/>
        <charset val="134"/>
      </rPr>
      <t>宽</t>
    </r>
    <r>
      <rPr>
        <sz val="10"/>
        <color theme="1"/>
        <rFont val="Times New Roman"/>
        <charset val="134"/>
      </rPr>
      <t>1.5</t>
    </r>
  </si>
  <si>
    <r>
      <rPr>
        <sz val="10"/>
        <rFont val="宋体"/>
        <charset val="134"/>
      </rPr>
      <t>马路</t>
    </r>
    <r>
      <rPr>
        <sz val="10"/>
        <rFont val="Times New Roman"/>
        <charset val="134"/>
      </rPr>
      <t>68-5</t>
    </r>
  </si>
  <si>
    <r>
      <rPr>
        <sz val="10"/>
        <color theme="1"/>
        <rFont val="宋体"/>
        <charset val="134"/>
      </rPr>
      <t>底面面积长</t>
    </r>
    <r>
      <rPr>
        <sz val="10"/>
        <color theme="1"/>
        <rFont val="Times New Roman"/>
        <charset val="134"/>
      </rPr>
      <t>11.4*</t>
    </r>
    <r>
      <rPr>
        <sz val="10"/>
        <color theme="1"/>
        <rFont val="宋体"/>
        <charset val="134"/>
      </rPr>
      <t>宽</t>
    </r>
    <r>
      <rPr>
        <sz val="10"/>
        <color theme="1"/>
        <rFont val="Times New Roman"/>
        <charset val="134"/>
      </rPr>
      <t>7.6</t>
    </r>
  </si>
  <si>
    <r>
      <rPr>
        <sz val="10"/>
        <color theme="1"/>
        <rFont val="宋体"/>
        <charset val="134"/>
      </rPr>
      <t>邓岸林</t>
    </r>
  </si>
  <si>
    <r>
      <rPr>
        <sz val="10"/>
        <rFont val="宋体"/>
        <charset val="134"/>
      </rPr>
      <t>马路</t>
    </r>
    <r>
      <rPr>
        <sz val="10"/>
        <rFont val="Times New Roman"/>
        <charset val="134"/>
      </rPr>
      <t>69-1</t>
    </r>
  </si>
  <si>
    <r>
      <rPr>
        <sz val="10"/>
        <color theme="1"/>
        <rFont val="宋体"/>
        <charset val="134"/>
      </rPr>
      <t>底面面积长</t>
    </r>
    <r>
      <rPr>
        <sz val="10"/>
        <color theme="1"/>
        <rFont val="Times New Roman"/>
        <charset val="134"/>
      </rPr>
      <t>12.1*</t>
    </r>
    <r>
      <rPr>
        <sz val="10"/>
        <color theme="1"/>
        <rFont val="宋体"/>
        <charset val="134"/>
      </rPr>
      <t>宽</t>
    </r>
    <r>
      <rPr>
        <sz val="10"/>
        <color theme="1"/>
        <rFont val="Times New Roman"/>
        <charset val="134"/>
      </rPr>
      <t>8.1</t>
    </r>
  </si>
  <si>
    <r>
      <rPr>
        <sz val="10"/>
        <rFont val="宋体"/>
        <charset val="134"/>
      </rPr>
      <t>马路</t>
    </r>
    <r>
      <rPr>
        <sz val="10"/>
        <rFont val="Times New Roman"/>
        <charset val="134"/>
      </rPr>
      <t>69-2</t>
    </r>
  </si>
  <si>
    <r>
      <rPr>
        <sz val="10"/>
        <color theme="1"/>
        <rFont val="宋体"/>
        <charset val="134"/>
      </rPr>
      <t>底面面积长</t>
    </r>
    <r>
      <rPr>
        <sz val="10"/>
        <color theme="1"/>
        <rFont val="Times New Roman"/>
        <charset val="134"/>
      </rPr>
      <t>11.5*</t>
    </r>
    <r>
      <rPr>
        <sz val="10"/>
        <color theme="1"/>
        <rFont val="宋体"/>
        <charset val="134"/>
      </rPr>
      <t>宽</t>
    </r>
    <r>
      <rPr>
        <sz val="10"/>
        <color theme="1"/>
        <rFont val="Times New Roman"/>
        <charset val="134"/>
      </rPr>
      <t>8</t>
    </r>
  </si>
  <si>
    <r>
      <rPr>
        <sz val="10"/>
        <rFont val="宋体"/>
        <charset val="134"/>
      </rPr>
      <t>马路</t>
    </r>
    <r>
      <rPr>
        <sz val="10"/>
        <rFont val="Times New Roman"/>
        <charset val="134"/>
      </rPr>
      <t>69-3</t>
    </r>
  </si>
  <si>
    <r>
      <rPr>
        <sz val="10"/>
        <rFont val="宋体"/>
        <charset val="134"/>
      </rPr>
      <t>油罐底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胶合板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轻钢骨架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活动板房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铁瓦顶</t>
    </r>
  </si>
  <si>
    <r>
      <rPr>
        <sz val="10"/>
        <rFont val="宋体"/>
        <charset val="134"/>
      </rPr>
      <t>马路</t>
    </r>
    <r>
      <rPr>
        <sz val="10"/>
        <rFont val="Times New Roman"/>
        <charset val="134"/>
      </rPr>
      <t>69-4</t>
    </r>
  </si>
  <si>
    <r>
      <rPr>
        <sz val="10"/>
        <color theme="1"/>
        <rFont val="宋体"/>
        <charset val="134"/>
      </rPr>
      <t>底面面积长</t>
    </r>
    <r>
      <rPr>
        <sz val="10"/>
        <color theme="1"/>
        <rFont val="Times New Roman"/>
        <charset val="134"/>
      </rPr>
      <t>12.2*</t>
    </r>
    <r>
      <rPr>
        <sz val="10"/>
        <color theme="1"/>
        <rFont val="宋体"/>
        <charset val="134"/>
      </rPr>
      <t>宽</t>
    </r>
    <r>
      <rPr>
        <sz val="10"/>
        <color theme="1"/>
        <rFont val="Times New Roman"/>
        <charset val="134"/>
      </rPr>
      <t>9.5</t>
    </r>
  </si>
  <si>
    <r>
      <rPr>
        <sz val="10"/>
        <color theme="1"/>
        <rFont val="宋体"/>
        <charset val="134"/>
      </rPr>
      <t>王黑兵</t>
    </r>
  </si>
  <si>
    <r>
      <rPr>
        <sz val="10"/>
        <color theme="1"/>
        <rFont val="宋体"/>
        <charset val="134"/>
      </rPr>
      <t>蒋坪村</t>
    </r>
  </si>
  <si>
    <r>
      <rPr>
        <sz val="10"/>
        <rFont val="宋体"/>
        <charset val="134"/>
      </rPr>
      <t>马路</t>
    </r>
    <r>
      <rPr>
        <sz val="10"/>
        <rFont val="Times New Roman"/>
        <charset val="134"/>
      </rPr>
      <t>70-1</t>
    </r>
  </si>
  <si>
    <r>
      <rPr>
        <sz val="10"/>
        <color theme="1"/>
        <rFont val="宋体"/>
        <charset val="134"/>
      </rPr>
      <t>底面面积长</t>
    </r>
    <r>
      <rPr>
        <sz val="10"/>
        <color theme="1"/>
        <rFont val="Times New Roman"/>
        <charset val="134"/>
      </rPr>
      <t>11.8*</t>
    </r>
    <r>
      <rPr>
        <sz val="10"/>
        <color theme="1"/>
        <rFont val="宋体"/>
        <charset val="134"/>
      </rPr>
      <t>宽</t>
    </r>
    <r>
      <rPr>
        <sz val="10"/>
        <color theme="1"/>
        <rFont val="Times New Roman"/>
        <charset val="134"/>
      </rPr>
      <t>7.1</t>
    </r>
  </si>
  <si>
    <r>
      <rPr>
        <sz val="10"/>
        <rFont val="宋体"/>
        <charset val="134"/>
      </rPr>
      <t>马路</t>
    </r>
    <r>
      <rPr>
        <sz val="10"/>
        <rFont val="Times New Roman"/>
        <charset val="134"/>
      </rPr>
      <t>70-2</t>
    </r>
  </si>
  <si>
    <r>
      <rPr>
        <sz val="10"/>
        <color theme="1"/>
        <rFont val="宋体"/>
        <charset val="134"/>
      </rPr>
      <t>底面面积长</t>
    </r>
    <r>
      <rPr>
        <sz val="10"/>
        <color theme="1"/>
        <rFont val="Times New Roman"/>
        <charset val="134"/>
      </rPr>
      <t>11.5*</t>
    </r>
    <r>
      <rPr>
        <sz val="10"/>
        <color theme="1"/>
        <rFont val="宋体"/>
        <charset val="134"/>
      </rPr>
      <t>宽</t>
    </r>
    <r>
      <rPr>
        <sz val="10"/>
        <color theme="1"/>
        <rFont val="Times New Roman"/>
        <charset val="134"/>
      </rPr>
      <t>5.8</t>
    </r>
  </si>
  <si>
    <r>
      <rPr>
        <sz val="10"/>
        <rFont val="宋体"/>
        <charset val="134"/>
      </rPr>
      <t>泡沫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杉木板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轻钢骨架</t>
    </r>
  </si>
  <si>
    <r>
      <rPr>
        <sz val="10"/>
        <color theme="1"/>
        <rFont val="宋体"/>
        <charset val="134"/>
      </rPr>
      <t>夏春山</t>
    </r>
  </si>
  <si>
    <r>
      <rPr>
        <sz val="10"/>
        <color theme="1"/>
        <rFont val="宋体"/>
        <charset val="134"/>
      </rPr>
      <t>马路</t>
    </r>
    <r>
      <rPr>
        <sz val="10"/>
        <color theme="1"/>
        <rFont val="Times New Roman"/>
        <charset val="134"/>
      </rPr>
      <t>71-1</t>
    </r>
  </si>
  <si>
    <r>
      <rPr>
        <sz val="10"/>
        <rFont val="宋体"/>
        <charset val="134"/>
      </rPr>
      <t>钢箱子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轻钢骨架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胶合板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活动板房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铁瓦顶</t>
    </r>
  </si>
  <si>
    <t>12.13*7</t>
  </si>
  <si>
    <r>
      <rPr>
        <sz val="10"/>
        <color theme="1"/>
        <rFont val="宋体"/>
        <charset val="134"/>
      </rPr>
      <t>马路</t>
    </r>
    <r>
      <rPr>
        <sz val="10"/>
        <color theme="1"/>
        <rFont val="Times New Roman"/>
        <charset val="134"/>
      </rPr>
      <t>71-2</t>
    </r>
  </si>
  <si>
    <r>
      <rPr>
        <sz val="10"/>
        <rFont val="宋体"/>
        <charset val="134"/>
      </rPr>
      <t>钢箱子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轻钢骨架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木板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活动板房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铁瓦顶</t>
    </r>
  </si>
  <si>
    <t>11*6.4</t>
  </si>
  <si>
    <r>
      <rPr>
        <sz val="10"/>
        <color theme="1"/>
        <rFont val="宋体"/>
        <charset val="134"/>
      </rPr>
      <t>马路</t>
    </r>
    <r>
      <rPr>
        <sz val="10"/>
        <color theme="1"/>
        <rFont val="Times New Roman"/>
        <charset val="134"/>
      </rPr>
      <t>71-3</t>
    </r>
  </si>
  <si>
    <r>
      <rPr>
        <sz val="10"/>
        <rFont val="宋体"/>
        <charset val="134"/>
      </rPr>
      <t>油桶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木板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轻钢骨架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活动板房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铁瓦顶</t>
    </r>
  </si>
  <si>
    <t>4.75*3.6</t>
  </si>
  <si>
    <r>
      <rPr>
        <sz val="10"/>
        <rFont val="宋体"/>
        <charset val="134"/>
      </rPr>
      <t>油桶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钢管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杂木</t>
    </r>
    <r>
      <rPr>
        <sz val="10"/>
        <rFont val="Times New Roman"/>
        <charset val="134"/>
      </rPr>
      <t>5.45*3.95</t>
    </r>
  </si>
  <si>
    <r>
      <rPr>
        <sz val="10"/>
        <color theme="1"/>
        <rFont val="宋体"/>
        <charset val="134"/>
      </rPr>
      <t>夏光明</t>
    </r>
  </si>
  <si>
    <r>
      <rPr>
        <sz val="10"/>
        <color theme="1"/>
        <rFont val="宋体"/>
        <charset val="134"/>
      </rPr>
      <t>马路</t>
    </r>
    <r>
      <rPr>
        <sz val="10"/>
        <color theme="1"/>
        <rFont val="Times New Roman"/>
        <charset val="134"/>
      </rPr>
      <t>72-1</t>
    </r>
  </si>
  <si>
    <t>12.2*7.05</t>
  </si>
  <si>
    <r>
      <rPr>
        <sz val="10"/>
        <color theme="1"/>
        <rFont val="宋体"/>
        <charset val="134"/>
      </rPr>
      <t>马路</t>
    </r>
    <r>
      <rPr>
        <sz val="10"/>
        <color theme="1"/>
        <rFont val="Times New Roman"/>
        <charset val="134"/>
      </rPr>
      <t>72-2</t>
    </r>
  </si>
  <si>
    <r>
      <rPr>
        <sz val="10"/>
        <rFont val="宋体"/>
        <charset val="134"/>
      </rPr>
      <t>油桶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木板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轻钢骨架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胶木板房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铁瓦顶</t>
    </r>
  </si>
  <si>
    <t>5.3*6.2</t>
  </si>
  <si>
    <r>
      <rPr>
        <sz val="10"/>
        <color theme="1"/>
        <rFont val="宋体"/>
        <charset val="134"/>
      </rPr>
      <t>马路</t>
    </r>
    <r>
      <rPr>
        <sz val="10"/>
        <color theme="1"/>
        <rFont val="Times New Roman"/>
        <charset val="134"/>
      </rPr>
      <t>72-3</t>
    </r>
  </si>
  <si>
    <t>6*5.5</t>
  </si>
  <si>
    <r>
      <rPr>
        <sz val="10"/>
        <color theme="1"/>
        <rFont val="宋体"/>
        <charset val="134"/>
      </rPr>
      <t>马路</t>
    </r>
    <r>
      <rPr>
        <sz val="10"/>
        <color theme="1"/>
        <rFont val="Times New Roman"/>
        <charset val="134"/>
      </rPr>
      <t>72-4</t>
    </r>
  </si>
  <si>
    <t>11*2.5</t>
  </si>
  <si>
    <r>
      <rPr>
        <sz val="10"/>
        <color theme="1"/>
        <rFont val="宋体"/>
        <charset val="134"/>
      </rPr>
      <t>马路</t>
    </r>
    <r>
      <rPr>
        <sz val="10"/>
        <color theme="1"/>
        <rFont val="Times New Roman"/>
        <charset val="134"/>
      </rPr>
      <t>72-5</t>
    </r>
  </si>
  <si>
    <r>
      <rPr>
        <sz val="10"/>
        <rFont val="宋体"/>
        <charset val="134"/>
      </rPr>
      <t>油桶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木板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轻钢骨架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铁瓦棚</t>
    </r>
  </si>
  <si>
    <t>12*3.5</t>
  </si>
  <si>
    <r>
      <rPr>
        <sz val="10"/>
        <color theme="1"/>
        <rFont val="宋体"/>
        <charset val="134"/>
      </rPr>
      <t>马路</t>
    </r>
    <r>
      <rPr>
        <sz val="10"/>
        <color theme="1"/>
        <rFont val="Times New Roman"/>
        <charset val="134"/>
      </rPr>
      <t>72-6</t>
    </r>
  </si>
  <si>
    <t>11*5.6+3.65*1</t>
  </si>
  <si>
    <r>
      <rPr>
        <sz val="10"/>
        <color theme="1"/>
        <rFont val="宋体"/>
        <charset val="134"/>
      </rPr>
      <t>魏代初</t>
    </r>
  </si>
  <si>
    <r>
      <rPr>
        <sz val="10"/>
        <rFont val="宋体"/>
        <charset val="134"/>
      </rPr>
      <t>马路</t>
    </r>
    <r>
      <rPr>
        <sz val="10"/>
        <rFont val="Times New Roman"/>
        <charset val="134"/>
      </rPr>
      <t>73-1</t>
    </r>
  </si>
  <si>
    <r>
      <rPr>
        <sz val="10"/>
        <rFont val="宋体"/>
        <charset val="134"/>
      </rPr>
      <t>马路</t>
    </r>
    <r>
      <rPr>
        <sz val="10"/>
        <rFont val="Times New Roman"/>
        <charset val="134"/>
      </rPr>
      <t>73-2</t>
    </r>
  </si>
  <si>
    <r>
      <rPr>
        <sz val="10"/>
        <rFont val="宋体"/>
        <charset val="134"/>
      </rPr>
      <t>泡沫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杉木板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角钢骨架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铁皮棚</t>
    </r>
  </si>
  <si>
    <r>
      <rPr>
        <sz val="10"/>
        <color theme="1"/>
        <rFont val="宋体"/>
        <charset val="134"/>
      </rPr>
      <t>底面面积长</t>
    </r>
    <r>
      <rPr>
        <sz val="10"/>
        <color theme="1"/>
        <rFont val="Times New Roman"/>
        <charset val="134"/>
      </rPr>
      <t>11.5*</t>
    </r>
    <r>
      <rPr>
        <sz val="10"/>
        <color theme="1"/>
        <rFont val="宋体"/>
        <charset val="134"/>
      </rPr>
      <t>宽</t>
    </r>
    <r>
      <rPr>
        <sz val="10"/>
        <color theme="1"/>
        <rFont val="Times New Roman"/>
        <charset val="134"/>
      </rPr>
      <t>3.5</t>
    </r>
  </si>
  <si>
    <r>
      <rPr>
        <sz val="10"/>
        <rFont val="宋体"/>
        <charset val="134"/>
      </rPr>
      <t>马路</t>
    </r>
    <r>
      <rPr>
        <sz val="10"/>
        <rFont val="Times New Roman"/>
        <charset val="134"/>
      </rPr>
      <t>73-3</t>
    </r>
  </si>
  <si>
    <r>
      <rPr>
        <sz val="10"/>
        <color theme="1"/>
        <rFont val="宋体"/>
        <charset val="134"/>
      </rPr>
      <t>底面面积长</t>
    </r>
    <r>
      <rPr>
        <sz val="10"/>
        <color theme="1"/>
        <rFont val="Times New Roman"/>
        <charset val="134"/>
      </rPr>
      <t>9*</t>
    </r>
    <r>
      <rPr>
        <sz val="10"/>
        <color theme="1"/>
        <rFont val="宋体"/>
        <charset val="134"/>
      </rPr>
      <t>宽</t>
    </r>
    <r>
      <rPr>
        <sz val="10"/>
        <color theme="1"/>
        <rFont val="Times New Roman"/>
        <charset val="134"/>
      </rPr>
      <t>7.2</t>
    </r>
  </si>
  <si>
    <r>
      <rPr>
        <sz val="10"/>
        <color theme="1"/>
        <rFont val="宋体"/>
        <charset val="134"/>
      </rPr>
      <t>朱志大</t>
    </r>
  </si>
  <si>
    <r>
      <rPr>
        <sz val="10"/>
        <rFont val="宋体"/>
        <charset val="134"/>
      </rPr>
      <t>马路</t>
    </r>
    <r>
      <rPr>
        <sz val="10"/>
        <rFont val="Times New Roman"/>
        <charset val="134"/>
      </rPr>
      <t>74-1</t>
    </r>
  </si>
  <si>
    <r>
      <rPr>
        <sz val="10"/>
        <color theme="1"/>
        <rFont val="宋体"/>
        <charset val="134"/>
      </rPr>
      <t>底面面积长</t>
    </r>
    <r>
      <rPr>
        <sz val="10"/>
        <color theme="1"/>
        <rFont val="Times New Roman"/>
        <charset val="134"/>
      </rPr>
      <t>9.4*</t>
    </r>
    <r>
      <rPr>
        <sz val="10"/>
        <color theme="1"/>
        <rFont val="宋体"/>
        <charset val="134"/>
      </rPr>
      <t>宽</t>
    </r>
    <r>
      <rPr>
        <sz val="10"/>
        <color theme="1"/>
        <rFont val="Times New Roman"/>
        <charset val="134"/>
      </rPr>
      <t>5.2</t>
    </r>
  </si>
  <si>
    <r>
      <rPr>
        <sz val="10"/>
        <rFont val="宋体"/>
        <charset val="134"/>
      </rPr>
      <t>马路</t>
    </r>
    <r>
      <rPr>
        <sz val="10"/>
        <rFont val="Times New Roman"/>
        <charset val="134"/>
      </rPr>
      <t>74-2</t>
    </r>
  </si>
  <si>
    <r>
      <rPr>
        <sz val="10"/>
        <rFont val="宋体"/>
        <charset val="134"/>
      </rPr>
      <t>钢箱子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钢板底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轻钢骨架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帆布房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铁瓦顶</t>
    </r>
  </si>
  <si>
    <r>
      <rPr>
        <sz val="10"/>
        <color theme="1"/>
        <rFont val="宋体"/>
        <charset val="134"/>
      </rPr>
      <t>底面面积长</t>
    </r>
    <r>
      <rPr>
        <sz val="10"/>
        <color theme="1"/>
        <rFont val="Times New Roman"/>
        <charset val="134"/>
      </rPr>
      <t>12.8*</t>
    </r>
    <r>
      <rPr>
        <sz val="10"/>
        <color theme="1"/>
        <rFont val="宋体"/>
        <charset val="134"/>
      </rPr>
      <t>宽</t>
    </r>
    <r>
      <rPr>
        <sz val="10"/>
        <color theme="1"/>
        <rFont val="Times New Roman"/>
        <charset val="134"/>
      </rPr>
      <t>4.1</t>
    </r>
  </si>
  <si>
    <r>
      <rPr>
        <sz val="10"/>
        <rFont val="宋体"/>
        <charset val="134"/>
      </rPr>
      <t>马路</t>
    </r>
    <r>
      <rPr>
        <sz val="10"/>
        <rFont val="Times New Roman"/>
        <charset val="134"/>
      </rPr>
      <t>74-3</t>
    </r>
  </si>
  <si>
    <r>
      <rPr>
        <sz val="10"/>
        <color theme="1"/>
        <rFont val="宋体"/>
        <charset val="134"/>
      </rPr>
      <t>底面面积长</t>
    </r>
    <r>
      <rPr>
        <sz val="10"/>
        <color theme="1"/>
        <rFont val="Times New Roman"/>
        <charset val="134"/>
      </rPr>
      <t>18.4*</t>
    </r>
    <r>
      <rPr>
        <sz val="10"/>
        <color theme="1"/>
        <rFont val="宋体"/>
        <charset val="134"/>
      </rPr>
      <t>宽</t>
    </r>
    <r>
      <rPr>
        <sz val="10"/>
        <color theme="1"/>
        <rFont val="Times New Roman"/>
        <charset val="134"/>
      </rPr>
      <t>8.6</t>
    </r>
  </si>
  <si>
    <r>
      <rPr>
        <sz val="10"/>
        <rFont val="宋体"/>
        <charset val="134"/>
      </rPr>
      <t>马路</t>
    </r>
    <r>
      <rPr>
        <sz val="10"/>
        <rFont val="Times New Roman"/>
        <charset val="134"/>
      </rPr>
      <t>74-4</t>
    </r>
  </si>
  <si>
    <r>
      <rPr>
        <sz val="10"/>
        <rFont val="宋体"/>
        <charset val="134"/>
      </rPr>
      <t>钢箱子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杉木板底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轻钢骨架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帆布房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铁瓦顶</t>
    </r>
  </si>
  <si>
    <r>
      <rPr>
        <sz val="10"/>
        <color theme="1"/>
        <rFont val="宋体"/>
        <charset val="134"/>
      </rPr>
      <t>底面面积长</t>
    </r>
    <r>
      <rPr>
        <sz val="10"/>
        <color theme="1"/>
        <rFont val="Times New Roman"/>
        <charset val="134"/>
      </rPr>
      <t>8.6*</t>
    </r>
    <r>
      <rPr>
        <sz val="10"/>
        <color theme="1"/>
        <rFont val="宋体"/>
        <charset val="134"/>
      </rPr>
      <t>宽</t>
    </r>
    <r>
      <rPr>
        <sz val="10"/>
        <color theme="1"/>
        <rFont val="Times New Roman"/>
        <charset val="134"/>
      </rPr>
      <t>6.2</t>
    </r>
  </si>
  <si>
    <r>
      <rPr>
        <sz val="10"/>
        <color theme="1"/>
        <rFont val="宋体"/>
        <charset val="134"/>
      </rPr>
      <t>龚招财</t>
    </r>
  </si>
  <si>
    <r>
      <rPr>
        <sz val="10"/>
        <rFont val="宋体"/>
        <charset val="134"/>
      </rPr>
      <t>马路</t>
    </r>
    <r>
      <rPr>
        <sz val="10"/>
        <rFont val="Times New Roman"/>
        <charset val="134"/>
      </rPr>
      <t>75-1</t>
    </r>
  </si>
  <si>
    <r>
      <rPr>
        <sz val="10"/>
        <color theme="1"/>
        <rFont val="宋体"/>
        <charset val="134"/>
      </rPr>
      <t>底面面积长</t>
    </r>
    <r>
      <rPr>
        <sz val="10"/>
        <color theme="1"/>
        <rFont val="Times New Roman"/>
        <charset val="134"/>
      </rPr>
      <t>7.6*</t>
    </r>
    <r>
      <rPr>
        <sz val="10"/>
        <color theme="1"/>
        <rFont val="宋体"/>
        <charset val="134"/>
      </rPr>
      <t>宽</t>
    </r>
    <r>
      <rPr>
        <sz val="10"/>
        <color theme="1"/>
        <rFont val="Times New Roman"/>
        <charset val="134"/>
      </rPr>
      <t>6.2</t>
    </r>
  </si>
  <si>
    <r>
      <rPr>
        <sz val="10"/>
        <rFont val="宋体"/>
        <charset val="134"/>
      </rPr>
      <t>马路</t>
    </r>
    <r>
      <rPr>
        <sz val="10"/>
        <rFont val="Times New Roman"/>
        <charset val="134"/>
      </rPr>
      <t>75-2</t>
    </r>
  </si>
  <si>
    <r>
      <rPr>
        <sz val="10"/>
        <color theme="1"/>
        <rFont val="宋体"/>
        <charset val="134"/>
      </rPr>
      <t>底面面积长</t>
    </r>
    <r>
      <rPr>
        <sz val="10"/>
        <color theme="1"/>
        <rFont val="Times New Roman"/>
        <charset val="134"/>
      </rPr>
      <t>9.8*</t>
    </r>
    <r>
      <rPr>
        <sz val="10"/>
        <color theme="1"/>
        <rFont val="宋体"/>
        <charset val="134"/>
      </rPr>
      <t>宽</t>
    </r>
    <r>
      <rPr>
        <sz val="10"/>
        <color theme="1"/>
        <rFont val="Times New Roman"/>
        <charset val="134"/>
      </rPr>
      <t>7.8</t>
    </r>
  </si>
  <si>
    <r>
      <rPr>
        <sz val="10"/>
        <rFont val="宋体"/>
        <charset val="134"/>
      </rPr>
      <t>马路</t>
    </r>
    <r>
      <rPr>
        <sz val="10"/>
        <rFont val="Times New Roman"/>
        <charset val="134"/>
      </rPr>
      <t>75-3</t>
    </r>
  </si>
  <si>
    <r>
      <rPr>
        <sz val="10"/>
        <color theme="1"/>
        <rFont val="宋体"/>
        <charset val="134"/>
      </rPr>
      <t>底面面积长</t>
    </r>
    <r>
      <rPr>
        <sz val="10"/>
        <color theme="1"/>
        <rFont val="Times New Roman"/>
        <charset val="134"/>
      </rPr>
      <t>12.6*</t>
    </r>
    <r>
      <rPr>
        <sz val="10"/>
        <color theme="1"/>
        <rFont val="宋体"/>
        <charset val="134"/>
      </rPr>
      <t>宽</t>
    </r>
    <r>
      <rPr>
        <sz val="10"/>
        <color theme="1"/>
        <rFont val="Times New Roman"/>
        <charset val="134"/>
      </rPr>
      <t>7.5</t>
    </r>
  </si>
  <si>
    <r>
      <rPr>
        <sz val="10"/>
        <rFont val="宋体"/>
        <charset val="134"/>
      </rPr>
      <t>马路</t>
    </r>
    <r>
      <rPr>
        <sz val="10"/>
        <rFont val="Times New Roman"/>
        <charset val="134"/>
      </rPr>
      <t>75-4</t>
    </r>
  </si>
  <si>
    <r>
      <rPr>
        <sz val="10"/>
        <rFont val="宋体"/>
        <charset val="134"/>
      </rPr>
      <t>油桶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杉木板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轻钢骨架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篷布房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铁瓦顶</t>
    </r>
  </si>
  <si>
    <r>
      <rPr>
        <sz val="10"/>
        <color theme="1"/>
        <rFont val="宋体"/>
        <charset val="134"/>
      </rPr>
      <t>底面面积长</t>
    </r>
    <r>
      <rPr>
        <sz val="10"/>
        <color theme="1"/>
        <rFont val="Times New Roman"/>
        <charset val="134"/>
      </rPr>
      <t>5.5*</t>
    </r>
    <r>
      <rPr>
        <sz val="10"/>
        <color theme="1"/>
        <rFont val="宋体"/>
        <charset val="134"/>
      </rPr>
      <t>宽</t>
    </r>
    <r>
      <rPr>
        <sz val="10"/>
        <color theme="1"/>
        <rFont val="Times New Roman"/>
        <charset val="134"/>
      </rPr>
      <t>2.8</t>
    </r>
  </si>
  <si>
    <r>
      <rPr>
        <sz val="10"/>
        <color theme="1"/>
        <rFont val="宋体"/>
        <charset val="134"/>
      </rPr>
      <t>曾辉跃</t>
    </r>
  </si>
  <si>
    <r>
      <rPr>
        <sz val="10"/>
        <rFont val="宋体"/>
        <charset val="134"/>
      </rPr>
      <t>马路</t>
    </r>
    <r>
      <rPr>
        <sz val="10"/>
        <rFont val="Times New Roman"/>
        <charset val="134"/>
      </rPr>
      <t>76-1</t>
    </r>
  </si>
  <si>
    <r>
      <rPr>
        <sz val="10"/>
        <color theme="1"/>
        <rFont val="宋体"/>
        <charset val="134"/>
      </rPr>
      <t>底面面积长</t>
    </r>
    <r>
      <rPr>
        <sz val="10"/>
        <color theme="1"/>
        <rFont val="Times New Roman"/>
        <charset val="134"/>
      </rPr>
      <t>10.5*</t>
    </r>
    <r>
      <rPr>
        <sz val="10"/>
        <color theme="1"/>
        <rFont val="宋体"/>
        <charset val="134"/>
      </rPr>
      <t>宽</t>
    </r>
    <r>
      <rPr>
        <sz val="10"/>
        <color theme="1"/>
        <rFont val="Times New Roman"/>
        <charset val="134"/>
      </rPr>
      <t>5.4</t>
    </r>
  </si>
  <si>
    <r>
      <rPr>
        <sz val="10"/>
        <rFont val="宋体"/>
        <charset val="134"/>
      </rPr>
      <t>马路</t>
    </r>
    <r>
      <rPr>
        <sz val="10"/>
        <rFont val="Times New Roman"/>
        <charset val="134"/>
      </rPr>
      <t>76-2</t>
    </r>
  </si>
  <si>
    <r>
      <rPr>
        <sz val="10"/>
        <color theme="1"/>
        <rFont val="宋体"/>
        <charset val="134"/>
      </rPr>
      <t>底面面积长</t>
    </r>
    <r>
      <rPr>
        <sz val="10"/>
        <color theme="1"/>
        <rFont val="Times New Roman"/>
        <charset val="134"/>
      </rPr>
      <t>9.2*</t>
    </r>
    <r>
      <rPr>
        <sz val="10"/>
        <color theme="1"/>
        <rFont val="宋体"/>
        <charset val="134"/>
      </rPr>
      <t>宽</t>
    </r>
    <r>
      <rPr>
        <sz val="10"/>
        <color theme="1"/>
        <rFont val="Times New Roman"/>
        <charset val="134"/>
      </rPr>
      <t>7.3</t>
    </r>
  </si>
  <si>
    <r>
      <rPr>
        <sz val="10"/>
        <color theme="1"/>
        <rFont val="宋体"/>
        <charset val="134"/>
      </rPr>
      <t>曾荣跃</t>
    </r>
  </si>
  <si>
    <r>
      <rPr>
        <sz val="10"/>
        <color theme="1"/>
        <rFont val="宋体"/>
        <charset val="134"/>
      </rPr>
      <t>龙塘湾</t>
    </r>
  </si>
  <si>
    <r>
      <rPr>
        <sz val="10"/>
        <rFont val="宋体"/>
        <charset val="134"/>
      </rPr>
      <t>马路</t>
    </r>
    <r>
      <rPr>
        <sz val="10"/>
        <rFont val="Times New Roman"/>
        <charset val="134"/>
      </rPr>
      <t>77-1</t>
    </r>
  </si>
  <si>
    <r>
      <rPr>
        <sz val="10"/>
        <rFont val="宋体"/>
        <charset val="134"/>
      </rPr>
      <t>钢板船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免漆木板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钢骨架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琉璃瓦顶</t>
    </r>
  </si>
  <si>
    <r>
      <rPr>
        <sz val="10"/>
        <color theme="1"/>
        <rFont val="宋体"/>
        <charset val="134"/>
      </rPr>
      <t>浮墩为钢板船</t>
    </r>
    <r>
      <rPr>
        <sz val="10"/>
        <color theme="1"/>
        <rFont val="Times New Roman"/>
        <charset val="134"/>
      </rPr>
      <t>2</t>
    </r>
    <r>
      <rPr>
        <sz val="10"/>
        <color theme="1"/>
        <rFont val="宋体"/>
        <charset val="134"/>
      </rPr>
      <t>条，长</t>
    </r>
    <r>
      <rPr>
        <sz val="10"/>
        <color theme="1"/>
        <rFont val="Times New Roman"/>
        <charset val="134"/>
      </rPr>
      <t>36*</t>
    </r>
    <r>
      <rPr>
        <sz val="10"/>
        <color theme="1"/>
        <rFont val="宋体"/>
        <charset val="134"/>
      </rPr>
      <t>宽</t>
    </r>
    <r>
      <rPr>
        <sz val="10"/>
        <color theme="1"/>
        <rFont val="Times New Roman"/>
        <charset val="134"/>
      </rPr>
      <t>3.05*</t>
    </r>
    <r>
      <rPr>
        <sz val="10"/>
        <color theme="1"/>
        <rFont val="宋体"/>
        <charset val="134"/>
      </rPr>
      <t>高</t>
    </r>
    <r>
      <rPr>
        <sz val="10"/>
        <color theme="1"/>
        <rFont val="Times New Roman"/>
        <charset val="134"/>
      </rPr>
      <t>1.5</t>
    </r>
    <r>
      <rPr>
        <sz val="10"/>
        <color theme="1"/>
        <rFont val="宋体"/>
        <charset val="134"/>
      </rPr>
      <t>，平台房屋尺寸为</t>
    </r>
    <r>
      <rPr>
        <sz val="10"/>
        <color theme="1"/>
        <rFont val="Times New Roman"/>
        <charset val="134"/>
      </rPr>
      <t>37.9*18.1-28.1*7.8</t>
    </r>
  </si>
  <si>
    <r>
      <rPr>
        <sz val="10"/>
        <rFont val="宋体"/>
        <charset val="134"/>
      </rPr>
      <t>马路</t>
    </r>
    <r>
      <rPr>
        <sz val="10"/>
        <rFont val="Times New Roman"/>
        <charset val="134"/>
      </rPr>
      <t>77-2</t>
    </r>
  </si>
  <si>
    <r>
      <rPr>
        <sz val="10"/>
        <rFont val="宋体"/>
        <charset val="134"/>
      </rPr>
      <t>马路</t>
    </r>
    <r>
      <rPr>
        <sz val="10"/>
        <rFont val="Times New Roman"/>
        <charset val="134"/>
      </rPr>
      <t>77-3</t>
    </r>
  </si>
  <si>
    <t>6.1*4.5</t>
  </si>
  <si>
    <r>
      <rPr>
        <sz val="10"/>
        <rFont val="宋体"/>
        <charset val="134"/>
      </rPr>
      <t>马路</t>
    </r>
    <r>
      <rPr>
        <sz val="10"/>
        <rFont val="Times New Roman"/>
        <charset val="134"/>
      </rPr>
      <t>77-4</t>
    </r>
  </si>
  <si>
    <r>
      <rPr>
        <sz val="10"/>
        <rFont val="宋体"/>
        <charset val="134"/>
      </rPr>
      <t>钢板船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活动板房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铁瓦顶</t>
    </r>
  </si>
  <si>
    <r>
      <rPr>
        <sz val="10"/>
        <color theme="1"/>
        <rFont val="宋体"/>
        <charset val="134"/>
      </rPr>
      <t>船改房，浮墩为钢板船</t>
    </r>
    <r>
      <rPr>
        <sz val="10"/>
        <color theme="1"/>
        <rFont val="Times New Roman"/>
        <charset val="134"/>
      </rPr>
      <t>1</t>
    </r>
    <r>
      <rPr>
        <sz val="10"/>
        <color theme="1"/>
        <rFont val="宋体"/>
        <charset val="134"/>
      </rPr>
      <t>条，长</t>
    </r>
    <r>
      <rPr>
        <sz val="10"/>
        <color theme="1"/>
        <rFont val="Times New Roman"/>
        <charset val="134"/>
      </rPr>
      <t>22.9*</t>
    </r>
    <r>
      <rPr>
        <sz val="10"/>
        <color theme="1"/>
        <rFont val="宋体"/>
        <charset val="134"/>
      </rPr>
      <t>宽</t>
    </r>
    <r>
      <rPr>
        <sz val="10"/>
        <color theme="1"/>
        <rFont val="Times New Roman"/>
        <charset val="134"/>
      </rPr>
      <t>5*</t>
    </r>
    <r>
      <rPr>
        <sz val="10"/>
        <color theme="1"/>
        <rFont val="宋体"/>
        <charset val="134"/>
      </rPr>
      <t>高</t>
    </r>
    <r>
      <rPr>
        <sz val="10"/>
        <color theme="1"/>
        <rFont val="Times New Roman"/>
        <charset val="134"/>
      </rPr>
      <t>0.9</t>
    </r>
  </si>
  <si>
    <r>
      <rPr>
        <sz val="10"/>
        <rFont val="宋体"/>
        <charset val="134"/>
      </rPr>
      <t>钢板船</t>
    </r>
  </si>
  <si>
    <r>
      <rPr>
        <sz val="10"/>
        <rFont val="宋体"/>
        <charset val="134"/>
      </rPr>
      <t>钢板船长</t>
    </r>
    <r>
      <rPr>
        <sz val="10"/>
        <rFont val="Times New Roman"/>
        <charset val="134"/>
      </rPr>
      <t>42.3*</t>
    </r>
    <r>
      <rPr>
        <sz val="10"/>
        <rFont val="宋体"/>
        <charset val="134"/>
      </rPr>
      <t>宽</t>
    </r>
    <r>
      <rPr>
        <sz val="10"/>
        <rFont val="Times New Roman"/>
        <charset val="134"/>
      </rPr>
      <t>2.85*</t>
    </r>
    <r>
      <rPr>
        <sz val="10"/>
        <rFont val="宋体"/>
        <charset val="134"/>
      </rPr>
      <t>高</t>
    </r>
    <r>
      <rPr>
        <sz val="10"/>
        <rFont val="Times New Roman"/>
        <charset val="134"/>
      </rPr>
      <t>1.45*1</t>
    </r>
    <r>
      <rPr>
        <sz val="10"/>
        <rFont val="宋体"/>
        <charset val="134"/>
      </rPr>
      <t>条</t>
    </r>
  </si>
  <si>
    <r>
      <rPr>
        <sz val="10"/>
        <color theme="1"/>
        <rFont val="宋体"/>
        <charset val="134"/>
      </rPr>
      <t>条</t>
    </r>
  </si>
  <si>
    <r>
      <rPr>
        <sz val="10"/>
        <rFont val="宋体"/>
        <charset val="134"/>
      </rPr>
      <t>附属棚</t>
    </r>
  </si>
  <si>
    <r>
      <rPr>
        <sz val="10"/>
        <rFont val="宋体"/>
        <charset val="134"/>
      </rPr>
      <t>油桶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钢骨架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木板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油布</t>
    </r>
  </si>
  <si>
    <r>
      <rPr>
        <sz val="10"/>
        <rFont val="宋体"/>
        <charset val="134"/>
      </rPr>
      <t>油桶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钢骨架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木板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透明瓦顶棚</t>
    </r>
    <r>
      <rPr>
        <sz val="10"/>
        <rFont val="Times New Roman"/>
        <charset val="134"/>
      </rPr>
      <t>6.1*6.6</t>
    </r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</si>
</sst>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0.00_);[Red]\(0.00\)"/>
    <numFmt numFmtId="179" formatCode="0_);[Red]\(0\)"/>
  </numFmts>
  <fonts count="32">
    <font>
      <sz val="11"/>
      <color theme="1"/>
      <name val="宋体"/>
      <charset val="134"/>
      <scheme val="minor"/>
    </font>
    <font>
      <sz val="18"/>
      <color theme="1"/>
      <name val="Times New Roman"/>
      <charset val="134"/>
    </font>
    <font>
      <sz val="10"/>
      <color theme="1"/>
      <name val="Times New Roman"/>
      <charset val="134"/>
    </font>
    <font>
      <b/>
      <sz val="18"/>
      <name val="宋体"/>
      <charset val="134"/>
    </font>
    <font>
      <b/>
      <sz val="18"/>
      <name val="Times New Roman"/>
      <charset val="134"/>
    </font>
    <font>
      <b/>
      <sz val="10"/>
      <name val="Times New Roman"/>
      <charset val="134"/>
    </font>
    <font>
      <b/>
      <sz val="10"/>
      <color theme="1"/>
      <name val="Times New Roman"/>
      <charset val="134"/>
    </font>
    <font>
      <sz val="10"/>
      <name val="Times New Roman"/>
      <charset val="134"/>
    </font>
    <font>
      <b/>
      <sz val="10"/>
      <name val="宋体"/>
      <charset val="134"/>
    </font>
    <font>
      <sz val="10"/>
      <color theme="1"/>
      <name val="宋体"/>
      <charset val="134"/>
    </font>
    <font>
      <sz val="18"/>
      <name val="Times New Roman"/>
      <charset val="134"/>
    </font>
    <font>
      <sz val="10"/>
      <name val="宋体"/>
      <charset val="134"/>
    </font>
    <font>
      <b/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3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7" borderId="11" applyNumberFormat="0" applyFon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5" fillId="11" borderId="14" applyNumberFormat="0" applyAlignment="0" applyProtection="0">
      <alignment vertical="center"/>
    </xf>
    <xf numFmtId="0" fontId="26" fillId="11" borderId="10" applyNumberFormat="0" applyAlignment="0" applyProtection="0">
      <alignment vertical="center"/>
    </xf>
    <xf numFmtId="0" fontId="27" fillId="12" borderId="15" applyNumberForma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</cellStyleXfs>
  <cellXfs count="13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3" fillId="0" borderId="0" xfId="0" applyFont="1" applyFill="1" applyAlignment="1" applyProtection="1">
      <alignment horizontal="center" vertical="center" wrapText="1"/>
    </xf>
    <xf numFmtId="0" fontId="4" fillId="0" borderId="0" xfId="0" applyFont="1" applyFill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 applyProtection="1">
      <alignment horizontal="center" vertical="center" wrapText="1"/>
    </xf>
    <xf numFmtId="176" fontId="7" fillId="0" borderId="1" xfId="0" applyNumberFormat="1" applyFont="1" applyFill="1" applyBorder="1" applyAlignment="1" applyProtection="1">
      <alignment horizontal="center" vertical="center" wrapText="1"/>
    </xf>
    <xf numFmtId="176" fontId="7" fillId="0" borderId="2" xfId="0" applyNumberFormat="1" applyFont="1" applyFill="1" applyBorder="1" applyAlignment="1" applyProtection="1">
      <alignment horizontal="center" vertical="center" wrapText="1"/>
    </xf>
    <xf numFmtId="176" fontId="7" fillId="0" borderId="3" xfId="0" applyNumberFormat="1" applyFont="1" applyFill="1" applyBorder="1" applyAlignment="1" applyProtection="1">
      <alignment horizontal="center" vertical="center" wrapText="1"/>
    </xf>
    <xf numFmtId="176" fontId="7" fillId="0" borderId="4" xfId="0" applyNumberFormat="1" applyFont="1" applyFill="1" applyBorder="1" applyAlignment="1" applyProtection="1">
      <alignment horizontal="center" vertical="center" wrapText="1"/>
    </xf>
    <xf numFmtId="176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5" fillId="0" borderId="2" xfId="0" applyNumberFormat="1" applyFont="1" applyFill="1" applyBorder="1" applyAlignment="1" applyProtection="1">
      <alignment horizontal="center" vertical="center" wrapText="1"/>
    </xf>
    <xf numFmtId="0" fontId="5" fillId="0" borderId="3" xfId="0" applyNumberFormat="1" applyFont="1" applyFill="1" applyBorder="1" applyAlignment="1" applyProtection="1">
      <alignment horizontal="center" vertical="center" wrapText="1"/>
    </xf>
    <xf numFmtId="0" fontId="5" fillId="0" borderId="4" xfId="0" applyNumberFormat="1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/>
    </xf>
    <xf numFmtId="0" fontId="7" fillId="0" borderId="2" xfId="0" applyFont="1" applyFill="1" applyBorder="1" applyAlignment="1" applyProtection="1">
      <alignment horizontal="center" vertical="center"/>
    </xf>
    <xf numFmtId="0" fontId="7" fillId="0" borderId="3" xfId="0" applyFont="1" applyFill="1" applyBorder="1" applyAlignment="1" applyProtection="1">
      <alignment horizontal="center" vertical="center"/>
    </xf>
    <xf numFmtId="0" fontId="7" fillId="0" borderId="4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 applyProtection="1">
      <alignment horizontal="center" vertical="center" wrapText="1"/>
    </xf>
    <xf numFmtId="0" fontId="5" fillId="0" borderId="3" xfId="0" applyFont="1" applyFill="1" applyBorder="1" applyAlignment="1" applyProtection="1">
      <alignment horizontal="center" vertical="center" wrapText="1"/>
    </xf>
    <xf numFmtId="0" fontId="5" fillId="0" borderId="4" xfId="0" applyFont="1" applyFill="1" applyBorder="1" applyAlignment="1" applyProtection="1">
      <alignment horizontal="center" vertical="center" wrapText="1"/>
    </xf>
    <xf numFmtId="178" fontId="7" fillId="0" borderId="1" xfId="0" applyNumberFormat="1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center" vertical="center"/>
    </xf>
    <xf numFmtId="177" fontId="7" fillId="0" borderId="0" xfId="0" applyNumberFormat="1" applyFont="1" applyFill="1" applyBorder="1" applyAlignment="1" applyProtection="1">
      <alignment horizontal="center" vertical="center" wrapText="1"/>
    </xf>
    <xf numFmtId="176" fontId="7" fillId="0" borderId="0" xfId="0" applyNumberFormat="1" applyFont="1" applyFill="1" applyBorder="1" applyAlignment="1" applyProtection="1">
      <alignment horizontal="center" vertical="center" wrapText="1"/>
    </xf>
    <xf numFmtId="176" fontId="7" fillId="0" borderId="0" xfId="0" applyNumberFormat="1" applyFont="1" applyFill="1" applyAlignment="1" applyProtection="1">
      <alignment horizontal="center" vertical="center" wrapText="1"/>
    </xf>
    <xf numFmtId="0" fontId="7" fillId="0" borderId="0" xfId="0" applyFont="1" applyFill="1" applyAlignment="1" applyProtection="1">
      <alignment horizontal="center" vertical="center"/>
    </xf>
    <xf numFmtId="177" fontId="7" fillId="0" borderId="0" xfId="0" applyNumberFormat="1" applyFont="1" applyFill="1" applyAlignment="1" applyProtection="1">
      <alignment horizontal="center" vertical="center" wrapText="1"/>
    </xf>
    <xf numFmtId="0" fontId="7" fillId="0" borderId="0" xfId="0" applyFont="1" applyFill="1" applyAlignment="1" applyProtection="1">
      <alignment horizontal="center" vertical="center" wrapText="1"/>
    </xf>
    <xf numFmtId="31" fontId="7" fillId="0" borderId="0" xfId="0" applyNumberFormat="1" applyFont="1" applyFill="1" applyAlignment="1" applyProtection="1">
      <alignment horizontal="center" vertical="center" wrapText="1"/>
    </xf>
    <xf numFmtId="177" fontId="4" fillId="0" borderId="0" xfId="0" applyNumberFormat="1" applyFont="1" applyFill="1" applyAlignment="1" applyProtection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 applyProtection="1">
      <alignment horizontal="center" vertical="center" wrapText="1"/>
    </xf>
    <xf numFmtId="177" fontId="7" fillId="0" borderId="1" xfId="0" applyNumberFormat="1" applyFont="1" applyFill="1" applyBorder="1" applyAlignment="1" applyProtection="1">
      <alignment horizontal="center" vertical="center" wrapText="1"/>
    </xf>
    <xf numFmtId="0" fontId="7" fillId="0" borderId="4" xfId="0" applyFont="1" applyFill="1" applyBorder="1" applyAlignment="1" applyProtection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/>
    </xf>
    <xf numFmtId="177" fontId="2" fillId="0" borderId="2" xfId="0" applyNumberFormat="1" applyFont="1" applyFill="1" applyBorder="1" applyAlignment="1">
      <alignment horizontal="center" vertical="center" wrapText="1"/>
    </xf>
    <xf numFmtId="177" fontId="2" fillId="0" borderId="4" xfId="0" applyNumberFormat="1" applyFont="1" applyFill="1" applyBorder="1" applyAlignment="1">
      <alignment horizontal="center" vertical="center" wrapText="1"/>
    </xf>
    <xf numFmtId="177" fontId="2" fillId="0" borderId="2" xfId="0" applyNumberFormat="1" applyFont="1" applyFill="1" applyBorder="1" applyAlignment="1">
      <alignment horizontal="center" vertical="center"/>
    </xf>
    <xf numFmtId="177" fontId="2" fillId="0" borderId="4" xfId="0" applyNumberFormat="1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 applyProtection="1">
      <alignment horizontal="center" vertical="center"/>
    </xf>
    <xf numFmtId="0" fontId="7" fillId="0" borderId="2" xfId="0" applyFont="1" applyFill="1" applyBorder="1" applyAlignment="1" applyProtection="1">
      <alignment horizontal="center" vertical="center" wrapText="1"/>
    </xf>
    <xf numFmtId="177" fontId="7" fillId="0" borderId="2" xfId="0" applyNumberFormat="1" applyFont="1" applyFill="1" applyBorder="1" applyAlignment="1" applyProtection="1">
      <alignment horizontal="center" vertical="center" wrapText="1"/>
    </xf>
    <xf numFmtId="177" fontId="7" fillId="0" borderId="4" xfId="0" applyNumberFormat="1" applyFont="1" applyFill="1" applyBorder="1" applyAlignment="1" applyProtection="1">
      <alignment horizontal="center" vertical="center" wrapText="1"/>
    </xf>
    <xf numFmtId="177" fontId="5" fillId="0" borderId="2" xfId="0" applyNumberFormat="1" applyFont="1" applyFill="1" applyBorder="1" applyAlignment="1" applyProtection="1">
      <alignment horizontal="center" vertical="center" wrapText="1"/>
    </xf>
    <xf numFmtId="177" fontId="5" fillId="0" borderId="4" xfId="0" applyNumberFormat="1" applyFont="1" applyFill="1" applyBorder="1" applyAlignment="1" applyProtection="1">
      <alignment horizontal="center" vertical="center" wrapText="1"/>
    </xf>
    <xf numFmtId="176" fontId="6" fillId="0" borderId="1" xfId="0" applyNumberFormat="1" applyFont="1" applyFill="1" applyBorder="1" applyAlignment="1" applyProtection="1">
      <alignment horizontal="center" vertical="center" wrapText="1"/>
    </xf>
    <xf numFmtId="177" fontId="6" fillId="0" borderId="2" xfId="0" applyNumberFormat="1" applyFont="1" applyFill="1" applyBorder="1" applyAlignment="1">
      <alignment horizontal="center" vertical="center"/>
    </xf>
    <xf numFmtId="177" fontId="9" fillId="0" borderId="2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 applyProtection="1">
      <alignment horizontal="center" vertical="center"/>
    </xf>
    <xf numFmtId="0" fontId="2" fillId="0" borderId="0" xfId="0" applyFont="1" applyFill="1" applyAlignment="1">
      <alignment horizontal="center" vertical="center"/>
    </xf>
    <xf numFmtId="176" fontId="2" fillId="0" borderId="0" xfId="0" applyNumberFormat="1" applyFont="1" applyFill="1" applyBorder="1" applyAlignment="1" applyProtection="1">
      <alignment horizontal="center" vertical="center"/>
    </xf>
    <xf numFmtId="176" fontId="7" fillId="0" borderId="0" xfId="0" applyNumberFormat="1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176" fontId="11" fillId="0" borderId="2" xfId="0" applyNumberFormat="1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3" xfId="0" applyFont="1" applyFill="1" applyBorder="1" applyAlignment="1" applyProtection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4" xfId="0" applyFont="1" applyFill="1" applyBorder="1" applyAlignment="1" applyProtection="1">
      <alignment horizontal="center" vertical="center"/>
    </xf>
    <xf numFmtId="0" fontId="8" fillId="0" borderId="2" xfId="0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 applyProtection="1">
      <alignment horizontal="center" vertical="center"/>
    </xf>
    <xf numFmtId="176" fontId="2" fillId="0" borderId="2" xfId="0" applyNumberFormat="1" applyFont="1" applyFill="1" applyBorder="1" applyAlignment="1" applyProtection="1">
      <alignment horizontal="center" vertical="center" wrapText="1"/>
    </xf>
    <xf numFmtId="176" fontId="2" fillId="0" borderId="3" xfId="0" applyNumberFormat="1" applyFont="1" applyFill="1" applyBorder="1" applyAlignment="1" applyProtection="1">
      <alignment horizontal="center" vertical="center" wrapText="1"/>
    </xf>
    <xf numFmtId="176" fontId="2" fillId="0" borderId="4" xfId="0" applyNumberFormat="1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 applyProtection="1">
      <alignment horizontal="center" vertical="center" wrapText="1"/>
    </xf>
    <xf numFmtId="176" fontId="9" fillId="0" borderId="1" xfId="0" applyNumberFormat="1" applyFont="1" applyFill="1" applyBorder="1" applyAlignment="1" applyProtection="1">
      <alignment horizontal="center" vertical="center" wrapText="1"/>
    </xf>
    <xf numFmtId="176" fontId="8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177" fontId="8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177" fontId="12" fillId="0" borderId="2" xfId="0" applyNumberFormat="1" applyFont="1" applyFill="1" applyBorder="1" applyAlignment="1">
      <alignment horizontal="center" vertical="center"/>
    </xf>
    <xf numFmtId="176" fontId="11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center" vertical="center" wrapText="1"/>
    </xf>
    <xf numFmtId="0" fontId="7" fillId="0" borderId="5" xfId="0" applyFont="1" applyFill="1" applyBorder="1" applyAlignment="1" applyProtection="1">
      <alignment horizontal="center" vertical="center"/>
    </xf>
    <xf numFmtId="0" fontId="7" fillId="0" borderId="5" xfId="0" applyFont="1" applyFill="1" applyBorder="1" applyAlignment="1" applyProtection="1">
      <alignment horizontal="center" vertical="center" wrapText="1"/>
    </xf>
    <xf numFmtId="176" fontId="2" fillId="0" borderId="5" xfId="0" applyNumberFormat="1" applyFont="1" applyFill="1" applyBorder="1" applyAlignment="1" applyProtection="1">
      <alignment horizontal="center" vertical="center" wrapText="1"/>
    </xf>
    <xf numFmtId="176" fontId="7" fillId="0" borderId="5" xfId="0" applyNumberFormat="1" applyFont="1" applyFill="1" applyBorder="1" applyAlignment="1" applyProtection="1">
      <alignment horizontal="center" vertical="center" wrapText="1"/>
    </xf>
    <xf numFmtId="177" fontId="7" fillId="0" borderId="5" xfId="0" applyNumberFormat="1" applyFont="1" applyFill="1" applyBorder="1" applyAlignment="1" applyProtection="1">
      <alignment horizontal="center" vertical="center" wrapText="1"/>
    </xf>
    <xf numFmtId="0" fontId="7" fillId="0" borderId="0" xfId="0" applyFont="1" applyFill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 applyProtection="1">
      <alignment horizontal="left" vertical="center" wrapText="1"/>
    </xf>
    <xf numFmtId="0" fontId="5" fillId="0" borderId="6" xfId="0" applyFont="1" applyFill="1" applyBorder="1" applyAlignment="1" applyProtection="1">
      <alignment horizontal="left" vertical="center" wrapText="1"/>
    </xf>
    <xf numFmtId="178" fontId="7" fillId="0" borderId="0" xfId="0" applyNumberFormat="1" applyFont="1" applyFill="1" applyBorder="1" applyAlignment="1">
      <alignment horizontal="center" vertical="center" wrapText="1"/>
    </xf>
    <xf numFmtId="177" fontId="7" fillId="0" borderId="0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 applyProtection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176" fontId="11" fillId="0" borderId="7" xfId="0" applyNumberFormat="1" applyFont="1" applyFill="1" applyBorder="1" applyAlignment="1" applyProtection="1">
      <alignment horizontal="center" vertical="center" wrapText="1"/>
    </xf>
    <xf numFmtId="178" fontId="11" fillId="0" borderId="7" xfId="0" applyNumberFormat="1" applyFont="1" applyFill="1" applyBorder="1" applyAlignment="1">
      <alignment horizontal="center" vertical="center" wrapText="1"/>
    </xf>
    <xf numFmtId="177" fontId="11" fillId="0" borderId="7" xfId="0" applyNumberFormat="1" applyFont="1" applyFill="1" applyBorder="1" applyAlignment="1">
      <alignment horizontal="center" vertical="center" wrapText="1"/>
    </xf>
    <xf numFmtId="178" fontId="11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178" fontId="7" fillId="0" borderId="1" xfId="0" applyNumberFormat="1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 wrapText="1"/>
    </xf>
    <xf numFmtId="179" fontId="7" fillId="0" borderId="0" xfId="0" applyNumberFormat="1" applyFont="1" applyFill="1" applyBorder="1" applyAlignment="1">
      <alignment horizontal="center" vertical="center" wrapText="1"/>
    </xf>
    <xf numFmtId="177" fontId="11" fillId="0" borderId="0" xfId="0" applyNumberFormat="1" applyFont="1" applyFill="1" applyAlignment="1">
      <alignment horizontal="right" vertical="center" wrapText="1"/>
    </xf>
    <xf numFmtId="177" fontId="7" fillId="0" borderId="0" xfId="0" applyNumberFormat="1" applyFont="1" applyFill="1" applyAlignment="1">
      <alignment horizontal="right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177" fontId="11" fillId="0" borderId="1" xfId="0" applyNumberFormat="1" applyFont="1" applyFill="1" applyBorder="1" applyAlignment="1">
      <alignment horizontal="center" vertical="center" wrapText="1"/>
    </xf>
    <xf numFmtId="179" fontId="11" fillId="0" borderId="1" xfId="0" applyNumberFormat="1" applyFont="1" applyFill="1" applyBorder="1" applyAlignment="1">
      <alignment horizontal="center" vertical="center" wrapText="1"/>
    </xf>
    <xf numFmtId="179" fontId="7" fillId="0" borderId="1" xfId="0" applyNumberFormat="1" applyFont="1" applyFill="1" applyBorder="1" applyAlignment="1">
      <alignment horizontal="center" vertical="center" wrapText="1"/>
    </xf>
    <xf numFmtId="178" fontId="5" fillId="0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left" vertical="center" wrapText="1"/>
    </xf>
    <xf numFmtId="0" fontId="7" fillId="0" borderId="0" xfId="0" applyFont="1" applyFill="1" applyAlignment="1">
      <alignment horizontal="left" vertical="center" wrapText="1"/>
    </xf>
    <xf numFmtId="179" fontId="5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1" Type="http://schemas.openxmlformats.org/officeDocument/2006/relationships/sharedStrings" Target="sharedStrings.xml"/><Relationship Id="rId80" Type="http://schemas.openxmlformats.org/officeDocument/2006/relationships/styles" Target="styles.xml"/><Relationship Id="rId8" Type="http://schemas.openxmlformats.org/officeDocument/2006/relationships/worksheet" Target="worksheets/sheet8.xml"/><Relationship Id="rId79" Type="http://schemas.openxmlformats.org/officeDocument/2006/relationships/theme" Target="theme/theme1.xml"/><Relationship Id="rId78" Type="http://schemas.openxmlformats.org/officeDocument/2006/relationships/worksheet" Target="worksheets/sheet78.xml"/><Relationship Id="rId77" Type="http://schemas.openxmlformats.org/officeDocument/2006/relationships/worksheet" Target="worksheets/sheet77.xml"/><Relationship Id="rId76" Type="http://schemas.openxmlformats.org/officeDocument/2006/relationships/worksheet" Target="worksheets/sheet76.xml"/><Relationship Id="rId75" Type="http://schemas.openxmlformats.org/officeDocument/2006/relationships/worksheet" Target="worksheets/sheet75.xml"/><Relationship Id="rId74" Type="http://schemas.openxmlformats.org/officeDocument/2006/relationships/worksheet" Target="worksheets/sheet74.xml"/><Relationship Id="rId73" Type="http://schemas.openxmlformats.org/officeDocument/2006/relationships/worksheet" Target="worksheets/sheet73.xml"/><Relationship Id="rId72" Type="http://schemas.openxmlformats.org/officeDocument/2006/relationships/worksheet" Target="worksheets/sheet72.xml"/><Relationship Id="rId71" Type="http://schemas.openxmlformats.org/officeDocument/2006/relationships/worksheet" Target="worksheets/sheet71.xml"/><Relationship Id="rId70" Type="http://schemas.openxmlformats.org/officeDocument/2006/relationships/worksheet" Target="worksheets/sheet70.xml"/><Relationship Id="rId7" Type="http://schemas.openxmlformats.org/officeDocument/2006/relationships/worksheet" Target="worksheets/sheet7.xml"/><Relationship Id="rId69" Type="http://schemas.openxmlformats.org/officeDocument/2006/relationships/worksheet" Target="worksheets/sheet69.xml"/><Relationship Id="rId68" Type="http://schemas.openxmlformats.org/officeDocument/2006/relationships/worksheet" Target="worksheets/sheet68.xml"/><Relationship Id="rId67" Type="http://schemas.openxmlformats.org/officeDocument/2006/relationships/worksheet" Target="worksheets/sheet67.xml"/><Relationship Id="rId66" Type="http://schemas.openxmlformats.org/officeDocument/2006/relationships/worksheet" Target="worksheets/sheet66.xml"/><Relationship Id="rId65" Type="http://schemas.openxmlformats.org/officeDocument/2006/relationships/worksheet" Target="worksheets/sheet65.xml"/><Relationship Id="rId64" Type="http://schemas.openxmlformats.org/officeDocument/2006/relationships/worksheet" Target="worksheets/sheet64.xml"/><Relationship Id="rId63" Type="http://schemas.openxmlformats.org/officeDocument/2006/relationships/worksheet" Target="worksheets/sheet63.xml"/><Relationship Id="rId62" Type="http://schemas.openxmlformats.org/officeDocument/2006/relationships/worksheet" Target="worksheets/sheet62.xml"/><Relationship Id="rId61" Type="http://schemas.openxmlformats.org/officeDocument/2006/relationships/worksheet" Target="worksheets/sheet61.xml"/><Relationship Id="rId60" Type="http://schemas.openxmlformats.org/officeDocument/2006/relationships/worksheet" Target="worksheets/sheet60.xml"/><Relationship Id="rId6" Type="http://schemas.openxmlformats.org/officeDocument/2006/relationships/worksheet" Target="worksheets/sheet6.xml"/><Relationship Id="rId59" Type="http://schemas.openxmlformats.org/officeDocument/2006/relationships/worksheet" Target="worksheets/sheet59.xml"/><Relationship Id="rId58" Type="http://schemas.openxmlformats.org/officeDocument/2006/relationships/worksheet" Target="worksheets/sheet58.xml"/><Relationship Id="rId57" Type="http://schemas.openxmlformats.org/officeDocument/2006/relationships/worksheet" Target="worksheets/sheet57.xml"/><Relationship Id="rId56" Type="http://schemas.openxmlformats.org/officeDocument/2006/relationships/worksheet" Target="worksheets/sheet56.xml"/><Relationship Id="rId55" Type="http://schemas.openxmlformats.org/officeDocument/2006/relationships/worksheet" Target="worksheets/sheet55.xml"/><Relationship Id="rId54" Type="http://schemas.openxmlformats.org/officeDocument/2006/relationships/worksheet" Target="worksheets/sheet54.xml"/><Relationship Id="rId53" Type="http://schemas.openxmlformats.org/officeDocument/2006/relationships/worksheet" Target="worksheets/sheet53.xml"/><Relationship Id="rId52" Type="http://schemas.openxmlformats.org/officeDocument/2006/relationships/worksheet" Target="worksheets/sheet52.xml"/><Relationship Id="rId51" Type="http://schemas.openxmlformats.org/officeDocument/2006/relationships/worksheet" Target="worksheets/sheet51.xml"/><Relationship Id="rId50" Type="http://schemas.openxmlformats.org/officeDocument/2006/relationships/worksheet" Target="worksheets/sheet50.xml"/><Relationship Id="rId5" Type="http://schemas.openxmlformats.org/officeDocument/2006/relationships/worksheet" Target="worksheets/sheet5.xml"/><Relationship Id="rId49" Type="http://schemas.openxmlformats.org/officeDocument/2006/relationships/worksheet" Target="worksheets/sheet49.xml"/><Relationship Id="rId48" Type="http://schemas.openxmlformats.org/officeDocument/2006/relationships/worksheet" Target="worksheets/sheet48.xml"/><Relationship Id="rId47" Type="http://schemas.openxmlformats.org/officeDocument/2006/relationships/worksheet" Target="worksheets/sheet47.xml"/><Relationship Id="rId46" Type="http://schemas.openxmlformats.org/officeDocument/2006/relationships/worksheet" Target="worksheets/sheet46.xml"/><Relationship Id="rId45" Type="http://schemas.openxmlformats.org/officeDocument/2006/relationships/worksheet" Target="worksheets/sheet45.xml"/><Relationship Id="rId44" Type="http://schemas.openxmlformats.org/officeDocument/2006/relationships/worksheet" Target="worksheets/sheet44.xml"/><Relationship Id="rId43" Type="http://schemas.openxmlformats.org/officeDocument/2006/relationships/worksheet" Target="worksheets/sheet43.xml"/><Relationship Id="rId42" Type="http://schemas.openxmlformats.org/officeDocument/2006/relationships/worksheet" Target="worksheets/sheet42.xml"/><Relationship Id="rId41" Type="http://schemas.openxmlformats.org/officeDocument/2006/relationships/worksheet" Target="worksheets/sheet41.xml"/><Relationship Id="rId40" Type="http://schemas.openxmlformats.org/officeDocument/2006/relationships/worksheet" Target="worksheets/sheet40.xml"/><Relationship Id="rId4" Type="http://schemas.openxmlformats.org/officeDocument/2006/relationships/worksheet" Target="worksheets/sheet4.xml"/><Relationship Id="rId39" Type="http://schemas.openxmlformats.org/officeDocument/2006/relationships/worksheet" Target="worksheets/sheet39.xml"/><Relationship Id="rId38" Type="http://schemas.openxmlformats.org/officeDocument/2006/relationships/worksheet" Target="worksheets/sheet38.xml"/><Relationship Id="rId37" Type="http://schemas.openxmlformats.org/officeDocument/2006/relationships/worksheet" Target="worksheets/sheet37.xml"/><Relationship Id="rId36" Type="http://schemas.openxmlformats.org/officeDocument/2006/relationships/worksheet" Target="worksheets/sheet36.xml"/><Relationship Id="rId35" Type="http://schemas.openxmlformats.org/officeDocument/2006/relationships/worksheet" Target="worksheets/sheet35.xml"/><Relationship Id="rId34" Type="http://schemas.openxmlformats.org/officeDocument/2006/relationships/worksheet" Target="worksheets/sheet34.xml"/><Relationship Id="rId33" Type="http://schemas.openxmlformats.org/officeDocument/2006/relationships/worksheet" Target="worksheets/sheet33.xml"/><Relationship Id="rId32" Type="http://schemas.openxmlformats.org/officeDocument/2006/relationships/worksheet" Target="worksheets/sheet32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17"/>
  <sheetViews>
    <sheetView tabSelected="1" workbookViewId="0">
      <selection activeCell="E220" sqref="E220"/>
    </sheetView>
  </sheetViews>
  <sheetFormatPr defaultColWidth="9" defaultRowHeight="12.75"/>
  <cols>
    <col min="1" max="1" width="4.75" style="96" customWidth="1"/>
    <col min="2" max="2" width="9" style="96" customWidth="1"/>
    <col min="3" max="3" width="8.5" style="96" customWidth="1"/>
    <col min="4" max="4" width="12.4083333333333" style="96" customWidth="1"/>
    <col min="5" max="5" width="40.2916666666667" style="96" customWidth="1"/>
    <col min="6" max="6" width="9.64166666666667" style="96" customWidth="1"/>
    <col min="7" max="7" width="9.38333333333333" style="96" customWidth="1"/>
    <col min="8" max="8" width="12.0916666666667" style="96" customWidth="1"/>
    <col min="9" max="9" width="9.86666666666667" style="96" customWidth="1"/>
    <col min="10" max="10" width="9.38333333333333" style="96" customWidth="1"/>
    <col min="11" max="11" width="11.4" style="96" customWidth="1"/>
    <col min="12" max="12" width="6.76666666666667" style="96" customWidth="1"/>
    <col min="13" max="16384" width="9" style="96"/>
  </cols>
  <sheetData>
    <row r="1" ht="29" customHeight="1" spans="1:12">
      <c r="A1" s="97" t="s">
        <v>0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</row>
    <row r="2" ht="17" customHeight="1" spans="1:12">
      <c r="A2" s="99" t="s">
        <v>1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</row>
    <row r="3" ht="17" customHeight="1" spans="1:12">
      <c r="A3" s="101" t="s">
        <v>2</v>
      </c>
      <c r="B3" s="102"/>
      <c r="C3" s="102"/>
      <c r="D3" s="102"/>
      <c r="E3" s="102"/>
      <c r="F3" s="103"/>
      <c r="G3" s="103"/>
      <c r="H3" s="104"/>
      <c r="I3" s="119"/>
      <c r="J3" s="120" t="s">
        <v>3</v>
      </c>
      <c r="K3" s="121"/>
      <c r="L3" s="121"/>
    </row>
    <row r="4" ht="17" customHeight="1" spans="1:12">
      <c r="A4" s="105" t="s">
        <v>4</v>
      </c>
      <c r="B4" s="106" t="s">
        <v>5</v>
      </c>
      <c r="C4" s="105" t="s">
        <v>6</v>
      </c>
      <c r="D4" s="107" t="s">
        <v>7</v>
      </c>
      <c r="E4" s="108" t="s">
        <v>8</v>
      </c>
      <c r="F4" s="109"/>
      <c r="G4" s="109"/>
      <c r="H4" s="110"/>
      <c r="I4" s="122" t="s">
        <v>9</v>
      </c>
      <c r="J4" s="123"/>
      <c r="K4" s="124" t="s">
        <v>10</v>
      </c>
      <c r="L4" s="105" t="s">
        <v>11</v>
      </c>
    </row>
    <row r="5" ht="26" customHeight="1" spans="1:12">
      <c r="A5" s="72"/>
      <c r="B5" s="92"/>
      <c r="C5" s="72"/>
      <c r="D5" s="111"/>
      <c r="E5" s="112" t="s">
        <v>12</v>
      </c>
      <c r="F5" s="113" t="s">
        <v>13</v>
      </c>
      <c r="G5" s="113" t="s">
        <v>14</v>
      </c>
      <c r="H5" s="114" t="s">
        <v>15</v>
      </c>
      <c r="I5" s="113" t="s">
        <v>16</v>
      </c>
      <c r="J5" s="114" t="s">
        <v>17</v>
      </c>
      <c r="K5" s="118"/>
      <c r="L5" s="72"/>
    </row>
    <row r="6" ht="18" customHeight="1" spans="1:12">
      <c r="A6" s="72">
        <v>1</v>
      </c>
      <c r="B6" s="105" t="str">
        <f>邓长兵1!B5</f>
        <v>马路1-1</v>
      </c>
      <c r="C6" s="105" t="str">
        <f>邓长兵1!C2</f>
        <v>邓长兵</v>
      </c>
      <c r="D6" s="105" t="s">
        <v>18</v>
      </c>
      <c r="E6" s="115" t="str">
        <f>邓长兵1!C5</f>
        <v>玻璃钢桶+钢骨架+钢板+活动板房+铁瓦顶</v>
      </c>
      <c r="F6" s="116">
        <f>邓长兵1!H5</f>
        <v>79.37</v>
      </c>
      <c r="G6" s="117">
        <f>邓长兵1!I5</f>
        <v>842</v>
      </c>
      <c r="H6" s="118">
        <f t="shared" ref="H6:H11" si="0">F6*G6</f>
        <v>66830</v>
      </c>
      <c r="I6" s="125" t="str">
        <f>邓长兵1!B12</f>
        <v>钢瓦棚</v>
      </c>
      <c r="J6" s="118">
        <f>邓长兵1!J12</f>
        <v>5904</v>
      </c>
      <c r="K6" s="118">
        <f t="shared" ref="K6:K17" si="1">J6+H6</f>
        <v>72734</v>
      </c>
      <c r="L6" s="72"/>
    </row>
    <row r="7" ht="18" customHeight="1" spans="1:12">
      <c r="A7" s="72">
        <v>2</v>
      </c>
      <c r="B7" s="105" t="str">
        <f>邓长兵1!B6</f>
        <v>马路1-2</v>
      </c>
      <c r="C7" s="105" t="str">
        <f>邓长兵1!C2</f>
        <v>邓长兵</v>
      </c>
      <c r="D7" s="105" t="s">
        <v>18</v>
      </c>
      <c r="E7" s="115" t="str">
        <f>邓长兵1!C6</f>
        <v>玻璃钢桶+油桶+钢骨架+钢板+活动板房+铁瓦顶</v>
      </c>
      <c r="F7" s="117">
        <f>邓长兵1!H6</f>
        <v>49.6</v>
      </c>
      <c r="G7" s="117">
        <f>邓长兵1!I6</f>
        <v>675</v>
      </c>
      <c r="H7" s="118">
        <f t="shared" si="0"/>
        <v>33480</v>
      </c>
      <c r="I7" s="125" t="str">
        <f>邓长兵1!B13</f>
        <v>浮桥</v>
      </c>
      <c r="J7" s="118">
        <f>邓长兵1!J13</f>
        <v>16416</v>
      </c>
      <c r="K7" s="118">
        <f t="shared" si="1"/>
        <v>49896</v>
      </c>
      <c r="L7" s="72"/>
    </row>
    <row r="8" ht="18" customHeight="1" spans="1:12">
      <c r="A8" s="72">
        <v>3</v>
      </c>
      <c r="B8" s="105" t="str">
        <f>邓长兵1!B7</f>
        <v>马路1-3</v>
      </c>
      <c r="C8" s="105" t="str">
        <f>邓长兵1!C2</f>
        <v>邓长兵</v>
      </c>
      <c r="D8" s="105" t="s">
        <v>18</v>
      </c>
      <c r="E8" s="115" t="str">
        <f>邓长兵1!C7</f>
        <v>玻璃钢桶+油桶+钢骨架+钢板+活动板房+铁瓦顶</v>
      </c>
      <c r="F8" s="72">
        <f>邓长兵1!H7</f>
        <v>39.6</v>
      </c>
      <c r="G8" s="72">
        <f>邓长兵1!I7</f>
        <v>663</v>
      </c>
      <c r="H8" s="118">
        <f t="shared" si="0"/>
        <v>26255</v>
      </c>
      <c r="I8" s="105" t="str">
        <f>邓长兵1!B14</f>
        <v>护栏</v>
      </c>
      <c r="J8" s="72">
        <f>邓长兵1!J14</f>
        <v>935</v>
      </c>
      <c r="K8" s="118">
        <f t="shared" si="1"/>
        <v>27190</v>
      </c>
      <c r="L8" s="72"/>
    </row>
    <row r="9" ht="18" customHeight="1" spans="1:12">
      <c r="A9" s="72">
        <v>4</v>
      </c>
      <c r="B9" s="105" t="str">
        <f>丁尚斌2!B5</f>
        <v>马路2-1</v>
      </c>
      <c r="C9" s="105" t="str">
        <f>丁尚斌2!C2</f>
        <v>丁尚斌</v>
      </c>
      <c r="D9" s="105" t="s">
        <v>18</v>
      </c>
      <c r="E9" s="115" t="str">
        <f>丁尚斌2!C5</f>
        <v>油桶+钢骨架+胶合板+活动板房+钢瓦顶</v>
      </c>
      <c r="F9" s="117">
        <f>丁尚斌2!H5</f>
        <v>178.19</v>
      </c>
      <c r="G9" s="117">
        <f>丁尚斌2!I5</f>
        <v>620</v>
      </c>
      <c r="H9" s="118">
        <f t="shared" si="0"/>
        <v>110478</v>
      </c>
      <c r="I9" s="126"/>
      <c r="J9" s="118"/>
      <c r="K9" s="118">
        <f t="shared" si="1"/>
        <v>110478</v>
      </c>
      <c r="L9" s="72"/>
    </row>
    <row r="10" s="96" customFormat="1" ht="18" customHeight="1" spans="1:12">
      <c r="A10" s="72">
        <v>5</v>
      </c>
      <c r="B10" s="105" t="str">
        <f>邓依正3!B5</f>
        <v>马路3-1</v>
      </c>
      <c r="C10" s="105" t="s">
        <v>19</v>
      </c>
      <c r="D10" s="105" t="s">
        <v>18</v>
      </c>
      <c r="E10" s="115" t="str">
        <f>邓依正3!C5</f>
        <v>水泥船+钢骨架+胶合板+活动板房+铁瓦顶</v>
      </c>
      <c r="F10" s="117">
        <f>邓依正3!H5</f>
        <v>218.15</v>
      </c>
      <c r="G10" s="117">
        <f>邓依正3!I5</f>
        <v>975</v>
      </c>
      <c r="H10" s="118">
        <f t="shared" si="0"/>
        <v>212696</v>
      </c>
      <c r="I10" s="126"/>
      <c r="J10" s="118"/>
      <c r="K10" s="118">
        <f t="shared" si="1"/>
        <v>212696</v>
      </c>
      <c r="L10" s="72"/>
    </row>
    <row r="11" ht="18" customHeight="1" spans="1:12">
      <c r="A11" s="72">
        <v>6</v>
      </c>
      <c r="B11" s="105" t="str">
        <f>邓依正3!B6</f>
        <v>马路3-2</v>
      </c>
      <c r="C11" s="105" t="s">
        <v>19</v>
      </c>
      <c r="D11" s="105" t="s">
        <v>18</v>
      </c>
      <c r="E11" s="115" t="str">
        <f>邓依正3!C6</f>
        <v>泡沫+钢骨架+胶合板+活动板房+铁瓦顶</v>
      </c>
      <c r="F11" s="117">
        <f>邓依正3!H6</f>
        <v>96.24</v>
      </c>
      <c r="G11" s="117">
        <f>邓依正3!I6</f>
        <v>521</v>
      </c>
      <c r="H11" s="118">
        <f t="shared" si="0"/>
        <v>50141</v>
      </c>
      <c r="I11" s="125" t="str">
        <f>邓依正3!B16</f>
        <v>浮桥</v>
      </c>
      <c r="J11" s="118">
        <f>邓依正3!J16</f>
        <v>7904</v>
      </c>
      <c r="K11" s="118">
        <f t="shared" si="1"/>
        <v>58045</v>
      </c>
      <c r="L11" s="72"/>
    </row>
    <row r="12" ht="18" customHeight="1" spans="1:12">
      <c r="A12" s="72">
        <v>7</v>
      </c>
      <c r="B12" s="105" t="str">
        <f>邓依正3!B7</f>
        <v>马路3-3</v>
      </c>
      <c r="C12" s="105" t="s">
        <v>19</v>
      </c>
      <c r="D12" s="105" t="s">
        <v>18</v>
      </c>
      <c r="E12" s="115" t="str">
        <f>邓依正3!C7</f>
        <v>泡沫+钢骨架+胶合板+活动板房+铁瓦顶</v>
      </c>
      <c r="F12" s="117">
        <f>邓依正3!H7</f>
        <v>96.24</v>
      </c>
      <c r="G12" s="117">
        <f>邓依正3!I7</f>
        <v>521</v>
      </c>
      <c r="H12" s="118">
        <f t="shared" ref="H12:H17" si="2">F12*G12</f>
        <v>50141</v>
      </c>
      <c r="I12" s="125" t="str">
        <f>邓依正3!B17</f>
        <v>跳桥</v>
      </c>
      <c r="J12" s="118">
        <f>邓依正3!J17</f>
        <v>750</v>
      </c>
      <c r="K12" s="118">
        <f t="shared" si="1"/>
        <v>50891</v>
      </c>
      <c r="L12" s="72"/>
    </row>
    <row r="13" ht="18" customHeight="1" spans="1:12">
      <c r="A13" s="72">
        <v>8</v>
      </c>
      <c r="B13" s="105" t="str">
        <f>邓依正3!B8</f>
        <v>马路3-4</v>
      </c>
      <c r="C13" s="105" t="s">
        <v>19</v>
      </c>
      <c r="D13" s="105" t="s">
        <v>18</v>
      </c>
      <c r="E13" s="115" t="str">
        <f>邓依正3!C8</f>
        <v>油桶+钢骨架+木板+钢瓦墙+钢瓦顶</v>
      </c>
      <c r="F13" s="117">
        <f>邓依正3!H8</f>
        <v>12.16</v>
      </c>
      <c r="G13" s="117">
        <f>邓依正3!I8</f>
        <v>509</v>
      </c>
      <c r="H13" s="118">
        <f t="shared" si="2"/>
        <v>6189</v>
      </c>
      <c r="I13" s="126"/>
      <c r="J13" s="118"/>
      <c r="K13" s="118">
        <f t="shared" si="1"/>
        <v>6189</v>
      </c>
      <c r="L13" s="72"/>
    </row>
    <row r="14" ht="18" customHeight="1" spans="1:12">
      <c r="A14" s="72">
        <v>9</v>
      </c>
      <c r="B14" s="105" t="str">
        <f>邓依正3!B9</f>
        <v>马路3-5</v>
      </c>
      <c r="C14" s="105" t="s">
        <v>19</v>
      </c>
      <c r="D14" s="105" t="s">
        <v>18</v>
      </c>
      <c r="E14" s="115" t="str">
        <f>邓依正3!C9</f>
        <v>油桶+钢骨架+木板+钢瓦墙+钢瓦顶</v>
      </c>
      <c r="F14" s="117">
        <f>邓依正3!H9</f>
        <v>12.16</v>
      </c>
      <c r="G14" s="117">
        <f>邓依正3!I9</f>
        <v>509</v>
      </c>
      <c r="H14" s="118">
        <f t="shared" si="2"/>
        <v>6189</v>
      </c>
      <c r="I14" s="126"/>
      <c r="J14" s="118"/>
      <c r="K14" s="118">
        <f t="shared" si="1"/>
        <v>6189</v>
      </c>
      <c r="L14" s="72"/>
    </row>
    <row r="15" ht="18" customHeight="1" spans="1:12">
      <c r="A15" s="72">
        <v>10</v>
      </c>
      <c r="B15" s="105" t="str">
        <f>邓依正3!B10</f>
        <v>马路3-6</v>
      </c>
      <c r="C15" s="105" t="s">
        <v>19</v>
      </c>
      <c r="D15" s="105" t="s">
        <v>18</v>
      </c>
      <c r="E15" s="115" t="str">
        <f>邓依正3!C10</f>
        <v>油桶+钢骨架+木板+钢瓦墙+钢瓦顶</v>
      </c>
      <c r="F15" s="117">
        <f>邓依正3!H10</f>
        <v>12.16</v>
      </c>
      <c r="G15" s="117">
        <f>邓依正3!I10</f>
        <v>509</v>
      </c>
      <c r="H15" s="118">
        <f t="shared" si="2"/>
        <v>6189</v>
      </c>
      <c r="I15" s="126"/>
      <c r="J15" s="118"/>
      <c r="K15" s="118">
        <f t="shared" si="1"/>
        <v>6189</v>
      </c>
      <c r="L15" s="72"/>
    </row>
    <row r="16" ht="18" customHeight="1" spans="1:12">
      <c r="A16" s="72">
        <v>11</v>
      </c>
      <c r="B16" s="105" t="str">
        <f>邓依正3!B11</f>
        <v>马路3-7</v>
      </c>
      <c r="C16" s="105" t="s">
        <v>19</v>
      </c>
      <c r="D16" s="105" t="s">
        <v>18</v>
      </c>
      <c r="E16" s="115" t="str">
        <f>邓依正3!C11</f>
        <v>油桶+钢骨架+木板+钢瓦墙+钢瓦顶</v>
      </c>
      <c r="F16" s="117">
        <f>邓依正3!H11</f>
        <v>14.02</v>
      </c>
      <c r="G16" s="117">
        <f>邓依正3!I11</f>
        <v>509</v>
      </c>
      <c r="H16" s="118">
        <f t="shared" si="2"/>
        <v>7136</v>
      </c>
      <c r="I16" s="126"/>
      <c r="J16" s="118"/>
      <c r="K16" s="118">
        <f t="shared" si="1"/>
        <v>7136</v>
      </c>
      <c r="L16" s="72"/>
    </row>
    <row r="17" ht="18" customHeight="1" spans="1:12">
      <c r="A17" s="72">
        <v>12</v>
      </c>
      <c r="B17" s="105" t="str">
        <f>邓依正3!B12</f>
        <v>马路3-8</v>
      </c>
      <c r="C17" s="105" t="s">
        <v>19</v>
      </c>
      <c r="D17" s="105" t="s">
        <v>18</v>
      </c>
      <c r="E17" s="115" t="s">
        <v>20</v>
      </c>
      <c r="F17" s="16">
        <f>7.32*6.26</f>
        <v>45.82</v>
      </c>
      <c r="G17" s="12">
        <v>930</v>
      </c>
      <c r="H17" s="43">
        <f t="shared" si="2"/>
        <v>42613</v>
      </c>
      <c r="I17" s="126"/>
      <c r="J17" s="118"/>
      <c r="K17" s="118">
        <f t="shared" si="1"/>
        <v>42613</v>
      </c>
      <c r="L17" s="72"/>
    </row>
    <row r="18" ht="18" customHeight="1" spans="1:12">
      <c r="A18" s="72">
        <v>13</v>
      </c>
      <c r="B18" s="105" t="str">
        <f>邓小云4!B5</f>
        <v>马路4-1</v>
      </c>
      <c r="C18" s="105" t="s">
        <v>21</v>
      </c>
      <c r="D18" s="105" t="s">
        <v>18</v>
      </c>
      <c r="E18" s="115" t="str">
        <f>邓小云4!C5</f>
        <v>钢箱子+钢骨架+免漆木板+活动板房+铁瓦顶</v>
      </c>
      <c r="F18" s="117">
        <f>邓小云4!H5</f>
        <v>144.48</v>
      </c>
      <c r="G18" s="117">
        <f>邓小云4!I5</f>
        <v>940</v>
      </c>
      <c r="H18" s="118">
        <f t="shared" ref="H18:H73" si="3">F18*G18</f>
        <v>135811</v>
      </c>
      <c r="I18" s="126" t="str">
        <f>邓小云4!B14</f>
        <v>4-1附属房</v>
      </c>
      <c r="J18" s="118">
        <f>邓小云4!J14</f>
        <v>7920</v>
      </c>
      <c r="K18" s="118">
        <f t="shared" ref="K18:K73" si="4">J18+H18</f>
        <v>143731</v>
      </c>
      <c r="L18" s="72"/>
    </row>
    <row r="19" ht="18" customHeight="1" spans="1:12">
      <c r="A19" s="72">
        <v>14</v>
      </c>
      <c r="B19" s="105" t="str">
        <f>邓小云4!B6</f>
        <v>马路4-2</v>
      </c>
      <c r="C19" s="105" t="s">
        <v>21</v>
      </c>
      <c r="D19" s="105" t="s">
        <v>18</v>
      </c>
      <c r="E19" s="115" t="str">
        <f>邓小云4!C6</f>
        <v>泡沫+钢骨架+胶合板+木板+活动板房+铁瓦顶</v>
      </c>
      <c r="F19" s="117">
        <f>邓小云4!H6</f>
        <v>97.2</v>
      </c>
      <c r="G19" s="117">
        <f>邓小云4!I6</f>
        <v>535</v>
      </c>
      <c r="H19" s="118">
        <f t="shared" si="3"/>
        <v>52002</v>
      </c>
      <c r="I19" s="126" t="str">
        <f>邓小云4!B15</f>
        <v>4-2连接浮桥</v>
      </c>
      <c r="J19" s="118">
        <f>邓小云4!J15</f>
        <v>1000</v>
      </c>
      <c r="K19" s="118">
        <f t="shared" si="4"/>
        <v>53002</v>
      </c>
      <c r="L19" s="72"/>
    </row>
    <row r="20" ht="18" customHeight="1" spans="1:12">
      <c r="A20" s="72">
        <v>15</v>
      </c>
      <c r="B20" s="105" t="str">
        <f>邓小云4!B7</f>
        <v>马路4-3</v>
      </c>
      <c r="C20" s="105" t="s">
        <v>21</v>
      </c>
      <c r="D20" s="105" t="s">
        <v>18</v>
      </c>
      <c r="E20" s="115" t="str">
        <f>邓小云4!C7</f>
        <v>泡沫+油桶+钢骨架+木板+油布</v>
      </c>
      <c r="F20" s="117">
        <f>邓小云4!H7</f>
        <v>33.6</v>
      </c>
      <c r="G20" s="117">
        <f>邓小云4!I7</f>
        <v>237</v>
      </c>
      <c r="H20" s="118">
        <f t="shared" si="3"/>
        <v>7963</v>
      </c>
      <c r="I20" s="126"/>
      <c r="J20" s="118"/>
      <c r="K20" s="118">
        <f t="shared" si="4"/>
        <v>7963</v>
      </c>
      <c r="L20" s="72"/>
    </row>
    <row r="21" ht="18" customHeight="1" spans="1:12">
      <c r="A21" s="72">
        <v>16</v>
      </c>
      <c r="B21" s="105" t="str">
        <f>邓小云4!B8</f>
        <v>马路4-4</v>
      </c>
      <c r="C21" s="105" t="s">
        <v>21</v>
      </c>
      <c r="D21" s="105" t="s">
        <v>18</v>
      </c>
      <c r="E21" s="115" t="str">
        <f>邓小云4!C8</f>
        <v>钢箱子+钢骨架+免漆木板+活动板房+铁瓦顶</v>
      </c>
      <c r="F21" s="117">
        <f>邓小云4!H8</f>
        <v>67.69</v>
      </c>
      <c r="G21" s="117">
        <f>邓小云4!I8</f>
        <v>1027</v>
      </c>
      <c r="H21" s="118">
        <f t="shared" si="3"/>
        <v>69518</v>
      </c>
      <c r="I21" s="126"/>
      <c r="J21" s="118"/>
      <c r="K21" s="118">
        <f t="shared" si="4"/>
        <v>69518</v>
      </c>
      <c r="L21" s="72"/>
    </row>
    <row r="22" ht="18" customHeight="1" spans="1:12">
      <c r="A22" s="72">
        <v>17</v>
      </c>
      <c r="B22" s="105" t="str">
        <f>邓小云4!B9</f>
        <v>马路4-5</v>
      </c>
      <c r="C22" s="105" t="s">
        <v>21</v>
      </c>
      <c r="D22" s="105" t="s">
        <v>18</v>
      </c>
      <c r="E22" s="115" t="str">
        <f>邓小云4!C9</f>
        <v>油桶+泡沫+钢骨架+木板油布顶</v>
      </c>
      <c r="F22" s="117">
        <f>邓小云4!H9</f>
        <v>35.28</v>
      </c>
      <c r="G22" s="117">
        <f>邓小云4!I9</f>
        <v>231</v>
      </c>
      <c r="H22" s="118">
        <f t="shared" si="3"/>
        <v>8150</v>
      </c>
      <c r="I22" s="126"/>
      <c r="J22" s="118"/>
      <c r="K22" s="118">
        <f t="shared" si="4"/>
        <v>8150</v>
      </c>
      <c r="L22" s="72"/>
    </row>
    <row r="23" ht="18" customHeight="1" spans="1:12">
      <c r="A23" s="72">
        <v>18</v>
      </c>
      <c r="B23" s="105" t="str">
        <f>邓小云4!B10</f>
        <v>马路4-6</v>
      </c>
      <c r="C23" s="105" t="s">
        <v>21</v>
      </c>
      <c r="D23" s="105" t="s">
        <v>18</v>
      </c>
      <c r="E23" s="115" t="str">
        <f>邓小云4!C10</f>
        <v>油桶+泡沫+钢骨架+木铁瓦顶</v>
      </c>
      <c r="F23" s="117">
        <f>邓小云4!H10</f>
        <v>49.41</v>
      </c>
      <c r="G23" s="117">
        <f>邓小云4!I10</f>
        <v>383</v>
      </c>
      <c r="H23" s="118">
        <f t="shared" si="3"/>
        <v>18924</v>
      </c>
      <c r="I23" s="126"/>
      <c r="J23" s="118"/>
      <c r="K23" s="118">
        <f t="shared" si="4"/>
        <v>18924</v>
      </c>
      <c r="L23" s="72"/>
    </row>
    <row r="24" ht="18" customHeight="1" spans="1:12">
      <c r="A24" s="72">
        <v>19</v>
      </c>
      <c r="B24" s="105" t="str">
        <f>邓艳兵5!B5</f>
        <v>马路5</v>
      </c>
      <c r="C24" s="105" t="str">
        <f>邓艳兵5!C2</f>
        <v>邓艳兵</v>
      </c>
      <c r="D24" s="105" t="s">
        <v>22</v>
      </c>
      <c r="E24" s="115" t="str">
        <f>邓艳兵5!C5</f>
        <v>油桶+钢骨架+胶合板+钢板+活动板房+钢瓦顶</v>
      </c>
      <c r="F24" s="117">
        <f>邓艳兵5!H5</f>
        <v>170.15</v>
      </c>
      <c r="G24" s="117">
        <f>邓艳兵5!I5</f>
        <v>714</v>
      </c>
      <c r="H24" s="118">
        <f t="shared" si="3"/>
        <v>121487</v>
      </c>
      <c r="I24" s="126"/>
      <c r="J24" s="118"/>
      <c r="K24" s="118">
        <f t="shared" si="4"/>
        <v>121487</v>
      </c>
      <c r="L24" s="72"/>
    </row>
    <row r="25" ht="18" customHeight="1" spans="1:12">
      <c r="A25" s="72">
        <v>20</v>
      </c>
      <c r="B25" s="105" t="str">
        <f>马辔市村委6!B5</f>
        <v>马路6</v>
      </c>
      <c r="C25" s="105" t="str">
        <f>马辔市村委6!C2</f>
        <v>马辔市村委</v>
      </c>
      <c r="D25" s="105" t="s">
        <v>22</v>
      </c>
      <c r="E25" s="115" t="str">
        <f>马辔市村委6!C5</f>
        <v>钢箱子+钢板+木板+活动板房+树脂瓦顶</v>
      </c>
      <c r="F25" s="117">
        <f>马辔市村委6!H5</f>
        <v>308.04</v>
      </c>
      <c r="G25" s="117">
        <f>马辔市村委6!I5</f>
        <v>1163</v>
      </c>
      <c r="H25" s="118">
        <f t="shared" si="3"/>
        <v>358251</v>
      </c>
      <c r="I25" s="126"/>
      <c r="J25" s="118"/>
      <c r="K25" s="118">
        <f t="shared" si="4"/>
        <v>358251</v>
      </c>
      <c r="L25" s="72"/>
    </row>
    <row r="26" ht="18" customHeight="1" spans="1:12">
      <c r="A26" s="72">
        <v>21</v>
      </c>
      <c r="B26" s="105" t="str">
        <f>邓建云7!B5</f>
        <v>马路7-1</v>
      </c>
      <c r="C26" s="105" t="s">
        <v>23</v>
      </c>
      <c r="D26" s="105" t="s">
        <v>22</v>
      </c>
      <c r="E26" s="115" t="str">
        <f>邓建云7!C5</f>
        <v>钢箱子+钢骨架+胶合板+活动板房+铁瓦顶</v>
      </c>
      <c r="F26" s="117">
        <f>邓建云7!H5</f>
        <v>16</v>
      </c>
      <c r="G26" s="117">
        <f>邓建云7!I5</f>
        <v>773</v>
      </c>
      <c r="H26" s="118">
        <f t="shared" si="3"/>
        <v>12368</v>
      </c>
      <c r="I26" s="125" t="str">
        <f>邓建云7!B10</f>
        <v>附属跳桥</v>
      </c>
      <c r="J26" s="118">
        <f>邓建云7!J10</f>
        <v>580</v>
      </c>
      <c r="K26" s="118">
        <f t="shared" si="4"/>
        <v>12948</v>
      </c>
      <c r="L26" s="72"/>
    </row>
    <row r="27" ht="18" customHeight="1" spans="1:12">
      <c r="A27" s="72">
        <v>22</v>
      </c>
      <c r="B27" s="105" t="str">
        <f>邓建云7!B6</f>
        <v>马路7-2</v>
      </c>
      <c r="C27" s="105" t="s">
        <v>23</v>
      </c>
      <c r="D27" s="105" t="s">
        <v>22</v>
      </c>
      <c r="E27" s="115" t="str">
        <f>邓建云7!C6</f>
        <v>钢箱子+钢骨架+胶合板+活动板房+铁瓦顶</v>
      </c>
      <c r="F27" s="117">
        <f>邓建云7!H6</f>
        <v>16</v>
      </c>
      <c r="G27" s="117">
        <f>邓建云7!I6</f>
        <v>773</v>
      </c>
      <c r="H27" s="118">
        <f t="shared" si="3"/>
        <v>12368</v>
      </c>
      <c r="I27" s="126"/>
      <c r="J27" s="118"/>
      <c r="K27" s="118">
        <f t="shared" si="4"/>
        <v>12368</v>
      </c>
      <c r="L27" s="72"/>
    </row>
    <row r="28" ht="18" customHeight="1" spans="1:12">
      <c r="A28" s="72">
        <v>23</v>
      </c>
      <c r="B28" s="105" t="str">
        <f>谌进红8!B5</f>
        <v>马路8-1</v>
      </c>
      <c r="C28" s="105" t="s">
        <v>24</v>
      </c>
      <c r="D28" s="105" t="s">
        <v>22</v>
      </c>
      <c r="E28" s="115" t="str">
        <f>谌进红8!C5</f>
        <v>钢箱子+钢骨架+胶合板+活动板房+铁瓦顶</v>
      </c>
      <c r="F28" s="117">
        <f>谌进红8!H5</f>
        <v>16</v>
      </c>
      <c r="G28" s="117">
        <f>谌进红8!I5</f>
        <v>773</v>
      </c>
      <c r="H28" s="118">
        <f t="shared" si="3"/>
        <v>12368</v>
      </c>
      <c r="I28" s="125" t="str">
        <f>谌进红8!B10</f>
        <v>附属跳桥</v>
      </c>
      <c r="J28" s="118">
        <f>谌进红8!J10</f>
        <v>580</v>
      </c>
      <c r="K28" s="118">
        <f t="shared" si="4"/>
        <v>12948</v>
      </c>
      <c r="L28" s="72"/>
    </row>
    <row r="29" ht="18" customHeight="1" spans="1:12">
      <c r="A29" s="72">
        <v>24</v>
      </c>
      <c r="B29" s="105" t="str">
        <f>谌进红8!B6</f>
        <v>马路8-2</v>
      </c>
      <c r="C29" s="105" t="s">
        <v>24</v>
      </c>
      <c r="D29" s="105" t="s">
        <v>22</v>
      </c>
      <c r="E29" s="115" t="str">
        <f>谌进红8!C6</f>
        <v>钢箱子+钢骨架+胶合板+活动板房+铁瓦顶</v>
      </c>
      <c r="F29" s="117">
        <f>谌进红8!H6</f>
        <v>16</v>
      </c>
      <c r="G29" s="117">
        <f>谌进红8!I6</f>
        <v>773</v>
      </c>
      <c r="H29" s="118">
        <f t="shared" si="3"/>
        <v>12368</v>
      </c>
      <c r="I29" s="126"/>
      <c r="J29" s="118"/>
      <c r="K29" s="118">
        <f t="shared" si="4"/>
        <v>12368</v>
      </c>
      <c r="L29" s="72"/>
    </row>
    <row r="30" ht="18" customHeight="1" spans="1:12">
      <c r="A30" s="72">
        <v>25</v>
      </c>
      <c r="B30" s="105" t="str">
        <f>邓国辉9!B5</f>
        <v>马路9-1</v>
      </c>
      <c r="C30" s="105" t="s">
        <v>25</v>
      </c>
      <c r="D30" s="105" t="s">
        <v>22</v>
      </c>
      <c r="E30" s="115" t="str">
        <f>邓国辉9!C5</f>
        <v>钢箱子+钢骨架+胶合板+活动板房+铁瓦顶</v>
      </c>
      <c r="F30" s="117">
        <f>邓国辉9!H5</f>
        <v>16</v>
      </c>
      <c r="G30" s="117">
        <f>邓国辉9!I5</f>
        <v>773</v>
      </c>
      <c r="H30" s="118">
        <f t="shared" si="3"/>
        <v>12368</v>
      </c>
      <c r="I30" s="125" t="str">
        <f>邓国辉9!B10</f>
        <v>附属跳桥</v>
      </c>
      <c r="J30" s="118">
        <f>邓国辉9!J10</f>
        <v>580</v>
      </c>
      <c r="K30" s="118">
        <f t="shared" si="4"/>
        <v>12948</v>
      </c>
      <c r="L30" s="72"/>
    </row>
    <row r="31" ht="18" customHeight="1" spans="1:12">
      <c r="A31" s="72">
        <v>26</v>
      </c>
      <c r="B31" s="105" t="str">
        <f>邓国辉9!B6</f>
        <v>马路9-2</v>
      </c>
      <c r="C31" s="105" t="s">
        <v>25</v>
      </c>
      <c r="D31" s="105" t="s">
        <v>22</v>
      </c>
      <c r="E31" s="115" t="str">
        <f>邓国辉9!C6</f>
        <v>钢箱子+钢骨架+胶合板+活动板房+铁瓦顶</v>
      </c>
      <c r="F31" s="117">
        <f>邓国辉9!H6</f>
        <v>16</v>
      </c>
      <c r="G31" s="117">
        <f>邓国辉9!I6</f>
        <v>773</v>
      </c>
      <c r="H31" s="118">
        <f t="shared" si="3"/>
        <v>12368</v>
      </c>
      <c r="I31" s="126"/>
      <c r="J31" s="118"/>
      <c r="K31" s="118">
        <f t="shared" si="4"/>
        <v>12368</v>
      </c>
      <c r="L31" s="72"/>
    </row>
    <row r="32" ht="18" customHeight="1" spans="1:12">
      <c r="A32" s="72">
        <v>27</v>
      </c>
      <c r="B32" s="105" t="str">
        <f>邓又辉10!B5</f>
        <v>马路10-1</v>
      </c>
      <c r="C32" s="105" t="s">
        <v>26</v>
      </c>
      <c r="D32" s="105" t="s">
        <v>22</v>
      </c>
      <c r="E32" s="115" t="str">
        <f>邓又辉10!C5</f>
        <v>钢箱子+钢骨架+胶合板+活动板房+铁瓦顶</v>
      </c>
      <c r="F32" s="117">
        <f>邓又辉10!H5</f>
        <v>16</v>
      </c>
      <c r="G32" s="117">
        <f>邓又辉10!I5</f>
        <v>773</v>
      </c>
      <c r="H32" s="118">
        <f t="shared" si="3"/>
        <v>12368</v>
      </c>
      <c r="I32" s="125" t="str">
        <f>邓又辉10!B10</f>
        <v>附属跳桥</v>
      </c>
      <c r="J32" s="118">
        <f>邓又辉10!J10</f>
        <v>580</v>
      </c>
      <c r="K32" s="118">
        <f t="shared" si="4"/>
        <v>12948</v>
      </c>
      <c r="L32" s="72"/>
    </row>
    <row r="33" ht="18" customHeight="1" spans="1:12">
      <c r="A33" s="72">
        <v>28</v>
      </c>
      <c r="B33" s="105" t="str">
        <f>邓又辉10!B6</f>
        <v>马路10-2</v>
      </c>
      <c r="C33" s="105" t="s">
        <v>26</v>
      </c>
      <c r="D33" s="105" t="s">
        <v>22</v>
      </c>
      <c r="E33" s="115" t="str">
        <f>邓又辉10!C6</f>
        <v>钢箱子+钢骨架+胶合板+活动板房+铁瓦顶</v>
      </c>
      <c r="F33" s="117">
        <f>邓又辉10!H6</f>
        <v>16</v>
      </c>
      <c r="G33" s="117">
        <f>邓又辉10!I6</f>
        <v>773</v>
      </c>
      <c r="H33" s="118">
        <f t="shared" si="3"/>
        <v>12368</v>
      </c>
      <c r="I33" s="126"/>
      <c r="J33" s="118"/>
      <c r="K33" s="118">
        <f t="shared" si="4"/>
        <v>12368</v>
      </c>
      <c r="L33" s="72"/>
    </row>
    <row r="34" ht="18" customHeight="1" spans="1:12">
      <c r="A34" s="72">
        <v>29</v>
      </c>
      <c r="B34" s="105" t="str">
        <f>'邓胡苗 11'!B5</f>
        <v>马路11-1</v>
      </c>
      <c r="C34" s="105" t="s">
        <v>27</v>
      </c>
      <c r="D34" s="105" t="s">
        <v>28</v>
      </c>
      <c r="E34" s="115" t="str">
        <f>'邓胡苗 11'!C5</f>
        <v>油桶+胶合板+轻钢骨架+活动板房+铁瓦顶</v>
      </c>
      <c r="F34" s="117">
        <f>'邓胡苗 11'!H5</f>
        <v>109.2</v>
      </c>
      <c r="G34" s="117">
        <f>'邓胡苗 11'!I5</f>
        <v>462</v>
      </c>
      <c r="H34" s="118">
        <f t="shared" si="3"/>
        <v>50450</v>
      </c>
      <c r="I34" s="125" t="str">
        <f>'邓胡苗 11'!B15</f>
        <v>附属平台</v>
      </c>
      <c r="J34" s="118">
        <f>'邓胡苗 11'!J15</f>
        <v>2655</v>
      </c>
      <c r="K34" s="118">
        <f t="shared" si="4"/>
        <v>53105</v>
      </c>
      <c r="L34" s="72"/>
    </row>
    <row r="35" s="96" customFormat="1" ht="18" customHeight="1" spans="1:12">
      <c r="A35" s="72">
        <v>30</v>
      </c>
      <c r="B35" s="105" t="str">
        <f>'邓胡苗 11'!B6</f>
        <v>马路11-2</v>
      </c>
      <c r="C35" s="105" t="s">
        <v>27</v>
      </c>
      <c r="D35" s="105" t="s">
        <v>28</v>
      </c>
      <c r="E35" s="115" t="str">
        <f>'邓胡苗 11'!C6</f>
        <v>水泥趸船+木板房+树脂瓦</v>
      </c>
      <c r="F35" s="117">
        <f>'邓胡苗 11'!H6</f>
        <v>104.5</v>
      </c>
      <c r="G35" s="117">
        <f>'邓胡苗 11'!I6</f>
        <v>1286</v>
      </c>
      <c r="H35" s="118">
        <f t="shared" si="3"/>
        <v>134387</v>
      </c>
      <c r="I35" s="126"/>
      <c r="J35" s="118"/>
      <c r="K35" s="118">
        <f t="shared" si="4"/>
        <v>134387</v>
      </c>
      <c r="L35" s="72"/>
    </row>
    <row r="36" s="96" customFormat="1" ht="18" customHeight="1" spans="1:12">
      <c r="A36" s="72">
        <v>31</v>
      </c>
      <c r="B36" s="105" t="str">
        <f>'刘烈洲 12'!B5</f>
        <v>马路12-1</v>
      </c>
      <c r="C36" s="105" t="s">
        <v>29</v>
      </c>
      <c r="D36" s="105" t="s">
        <v>18</v>
      </c>
      <c r="E36" s="115" t="str">
        <f>'刘烈洲 12'!C5</f>
        <v>水泥趸船+木板房+树脂瓦顶</v>
      </c>
      <c r="F36" s="117">
        <f>'刘烈洲 12'!H5</f>
        <v>36.8</v>
      </c>
      <c r="G36" s="117">
        <f>'刘烈洲 12'!I5</f>
        <v>1292</v>
      </c>
      <c r="H36" s="118">
        <f t="shared" si="3"/>
        <v>47546</v>
      </c>
      <c r="I36" s="126"/>
      <c r="J36" s="118"/>
      <c r="K36" s="118">
        <f t="shared" si="4"/>
        <v>47546</v>
      </c>
      <c r="L36" s="72"/>
    </row>
    <row r="37" ht="18" customHeight="1" spans="1:12">
      <c r="A37" s="72">
        <v>32</v>
      </c>
      <c r="B37" s="105" t="str">
        <f>'刘烈洲 12'!B6</f>
        <v>马路12-2</v>
      </c>
      <c r="C37" s="105" t="s">
        <v>29</v>
      </c>
      <c r="D37" s="105" t="s">
        <v>18</v>
      </c>
      <c r="E37" s="115" t="str">
        <f>'刘烈洲 12'!C6</f>
        <v>油桶+杂木板+钢管骨架+铁皮房+铁瓦顶</v>
      </c>
      <c r="F37" s="117">
        <f>'刘烈洲 12'!H6</f>
        <v>19.8</v>
      </c>
      <c r="G37" s="117">
        <f>'刘烈洲 12'!I6</f>
        <v>368</v>
      </c>
      <c r="H37" s="118">
        <f t="shared" si="3"/>
        <v>7286</v>
      </c>
      <c r="I37" s="126"/>
      <c r="J37" s="118"/>
      <c r="K37" s="118">
        <f t="shared" si="4"/>
        <v>7286</v>
      </c>
      <c r="L37" s="72"/>
    </row>
    <row r="38" ht="18" customHeight="1" spans="1:12">
      <c r="A38" s="72">
        <v>33</v>
      </c>
      <c r="B38" s="105" t="str">
        <f>刘超生13!B5</f>
        <v>马路13-1</v>
      </c>
      <c r="C38" s="105" t="s">
        <v>30</v>
      </c>
      <c r="D38" s="105" t="s">
        <v>18</v>
      </c>
      <c r="E38" s="115" t="str">
        <f>刘超生13!C5</f>
        <v>油桶泡沫+胶合板+轻钢骨架+木板房+铁瓦顶</v>
      </c>
      <c r="F38" s="117">
        <f>刘超生13!H5</f>
        <v>46.2</v>
      </c>
      <c r="G38" s="117">
        <f>刘超生13!I5</f>
        <v>474</v>
      </c>
      <c r="H38" s="118">
        <f t="shared" si="3"/>
        <v>21899</v>
      </c>
      <c r="I38" s="126"/>
      <c r="J38" s="118"/>
      <c r="K38" s="118">
        <f t="shared" si="4"/>
        <v>21899</v>
      </c>
      <c r="L38" s="72"/>
    </row>
    <row r="39" ht="18" customHeight="1" spans="1:12">
      <c r="A39" s="72">
        <v>34</v>
      </c>
      <c r="B39" s="105" t="str">
        <f>刘超生13!B6</f>
        <v>马路13-2</v>
      </c>
      <c r="C39" s="105" t="s">
        <v>30</v>
      </c>
      <c r="D39" s="105" t="s">
        <v>18</v>
      </c>
      <c r="E39" s="115" t="str">
        <f>刘超生13!C6</f>
        <v>油桶泡沫+胶合板+轻钢骨架+木板房+铁瓦顶</v>
      </c>
      <c r="F39" s="117">
        <f>刘超生13!H6</f>
        <v>37.2</v>
      </c>
      <c r="G39" s="117">
        <f>刘超生13!I6</f>
        <v>480</v>
      </c>
      <c r="H39" s="118">
        <f t="shared" si="3"/>
        <v>17856</v>
      </c>
      <c r="I39" s="126"/>
      <c r="J39" s="118"/>
      <c r="K39" s="118">
        <f t="shared" si="4"/>
        <v>17856</v>
      </c>
      <c r="L39" s="72"/>
    </row>
    <row r="40" ht="18" customHeight="1" spans="1:12">
      <c r="A40" s="72">
        <v>35</v>
      </c>
      <c r="B40" s="105" t="str">
        <f>'刘超标 14'!B5</f>
        <v>马路14-1</v>
      </c>
      <c r="C40" s="105" t="str">
        <f>'刘超标 14'!C2</f>
        <v>刘超标</v>
      </c>
      <c r="D40" s="105" t="s">
        <v>18</v>
      </c>
      <c r="E40" s="115" t="str">
        <f>'刘超标 14'!C5</f>
        <v>泡沫+钢管骨架+杂木板+木板房+铁瓦顶</v>
      </c>
      <c r="F40" s="117">
        <f>'刘超标 14'!H5</f>
        <v>63.8</v>
      </c>
      <c r="G40" s="117">
        <f>'刘超标 14'!I5</f>
        <v>420</v>
      </c>
      <c r="H40" s="118">
        <f t="shared" si="3"/>
        <v>26796</v>
      </c>
      <c r="I40" s="126"/>
      <c r="J40" s="118"/>
      <c r="K40" s="118">
        <f t="shared" si="4"/>
        <v>26796</v>
      </c>
      <c r="L40" s="72"/>
    </row>
    <row r="41" ht="18" customHeight="1" spans="1:12">
      <c r="A41" s="72">
        <v>36</v>
      </c>
      <c r="B41" s="105" t="str">
        <f>'刘超标 14'!B6</f>
        <v>马路14-2</v>
      </c>
      <c r="C41" s="105" t="str">
        <f>'刘超标 14'!C2</f>
        <v>刘超标</v>
      </c>
      <c r="D41" s="105" t="s">
        <v>18</v>
      </c>
      <c r="E41" s="115" t="str">
        <f>'刘超标 14'!C6</f>
        <v>泡沫+钢管骨架+杂木板+木板房+铁瓦顶</v>
      </c>
      <c r="F41" s="117">
        <f>'刘超标 14'!H6</f>
        <v>39.6</v>
      </c>
      <c r="G41" s="117">
        <f>'刘超标 14'!I6</f>
        <v>513</v>
      </c>
      <c r="H41" s="118">
        <f t="shared" si="3"/>
        <v>20315</v>
      </c>
      <c r="I41" s="126"/>
      <c r="J41" s="118"/>
      <c r="K41" s="118">
        <f t="shared" si="4"/>
        <v>20315</v>
      </c>
      <c r="L41" s="72"/>
    </row>
    <row r="42" ht="18" customHeight="1" spans="1:12">
      <c r="A42" s="72">
        <v>37</v>
      </c>
      <c r="B42" s="105" t="str">
        <f>'刘贵周 15'!B5</f>
        <v>马路15-1</v>
      </c>
      <c r="C42" s="105" t="s">
        <v>31</v>
      </c>
      <c r="D42" s="105" t="s">
        <v>18</v>
      </c>
      <c r="E42" s="115" t="str">
        <f>'刘贵周 15'!C5</f>
        <v>钢箱子+轻钢骨架+杉木板+活动板房+树脂瓦</v>
      </c>
      <c r="F42" s="117">
        <f>'刘贵周 15'!H5</f>
        <v>98.82</v>
      </c>
      <c r="G42" s="117">
        <f>'刘贵周 15'!I5</f>
        <v>725</v>
      </c>
      <c r="H42" s="118">
        <f t="shared" si="3"/>
        <v>71645</v>
      </c>
      <c r="I42" s="125" t="str">
        <f>'刘贵周 15'!B15</f>
        <v>附属平台</v>
      </c>
      <c r="J42" s="118">
        <f>'刘贵周 15'!J17</f>
        <v>2340</v>
      </c>
      <c r="K42" s="118">
        <f t="shared" si="4"/>
        <v>73985</v>
      </c>
      <c r="L42" s="72"/>
    </row>
    <row r="43" ht="18" customHeight="1" spans="1:12">
      <c r="A43" s="72">
        <v>38</v>
      </c>
      <c r="B43" s="105" t="str">
        <f>'刘贵周 15'!B6</f>
        <v>马路15-2</v>
      </c>
      <c r="C43" s="105" t="s">
        <v>31</v>
      </c>
      <c r="D43" s="105" t="s">
        <v>18</v>
      </c>
      <c r="E43" s="115" t="str">
        <f>'刘贵周 15'!C6</f>
        <v>钢板船+轻钢骨架+杉木板+活动板房+树脂瓦</v>
      </c>
      <c r="F43" s="117">
        <f>'刘贵周 15'!H6</f>
        <v>31.2</v>
      </c>
      <c r="G43" s="117">
        <f>'刘贵周 15'!I6</f>
        <v>1230</v>
      </c>
      <c r="H43" s="118">
        <f t="shared" si="3"/>
        <v>38376</v>
      </c>
      <c r="I43" s="126"/>
      <c r="J43" s="118"/>
      <c r="K43" s="118">
        <f t="shared" si="4"/>
        <v>38376</v>
      </c>
      <c r="L43" s="72"/>
    </row>
    <row r="44" ht="18" customHeight="1" spans="1:12">
      <c r="A44" s="72">
        <v>39</v>
      </c>
      <c r="B44" s="105" t="str">
        <f>'刘贵周 15'!B7</f>
        <v>马路15-3</v>
      </c>
      <c r="C44" s="105" t="s">
        <v>31</v>
      </c>
      <c r="D44" s="105" t="s">
        <v>18</v>
      </c>
      <c r="E44" s="115" t="str">
        <f>'刘贵周 15'!C7</f>
        <v>泡沫+钢管骨架+杂木板+铁皮房+铁瓦顶</v>
      </c>
      <c r="F44" s="117">
        <f>'刘贵周 15'!H7</f>
        <v>36</v>
      </c>
      <c r="G44" s="117">
        <f>'刘贵周 15'!I7</f>
        <v>270</v>
      </c>
      <c r="H44" s="118">
        <f t="shared" si="3"/>
        <v>9720</v>
      </c>
      <c r="I44" s="126"/>
      <c r="J44" s="118"/>
      <c r="K44" s="118">
        <f t="shared" si="4"/>
        <v>9720</v>
      </c>
      <c r="L44" s="72"/>
    </row>
    <row r="45" ht="18" customHeight="1" spans="1:12">
      <c r="A45" s="72">
        <v>40</v>
      </c>
      <c r="B45" s="105" t="str">
        <f>'刘神洲 16'!B5</f>
        <v>马路16</v>
      </c>
      <c r="C45" s="105" t="str">
        <f>'刘神洲 16'!C2</f>
        <v>刘神洲</v>
      </c>
      <c r="D45" s="105" t="s">
        <v>18</v>
      </c>
      <c r="E45" s="115" t="str">
        <f>'刘神洲 16'!C5</f>
        <v>油桶+杂木板+钢管骨架+木板房+篷布顶</v>
      </c>
      <c r="F45" s="117">
        <f>'刘神洲 16'!H5</f>
        <v>96</v>
      </c>
      <c r="G45" s="117">
        <f>'刘神洲 16'!I5</f>
        <v>266</v>
      </c>
      <c r="H45" s="118">
        <f t="shared" si="3"/>
        <v>25536</v>
      </c>
      <c r="I45" s="126"/>
      <c r="J45" s="118"/>
      <c r="K45" s="118">
        <f t="shared" si="4"/>
        <v>25536</v>
      </c>
      <c r="L45" s="72"/>
    </row>
    <row r="46" ht="18" customHeight="1" spans="1:12">
      <c r="A46" s="72">
        <v>41</v>
      </c>
      <c r="B46" s="105" t="str">
        <f>'刘国玉 17'!B5</f>
        <v>马路17</v>
      </c>
      <c r="C46" s="105" t="str">
        <f>'刘国玉 17'!C2</f>
        <v>刘国玉</v>
      </c>
      <c r="D46" s="105" t="s">
        <v>18</v>
      </c>
      <c r="E46" s="115" t="str">
        <f>'刘国玉 17'!C5</f>
        <v>油桶+杉木板+轻钢骨架+活动板房+铁瓦顶</v>
      </c>
      <c r="F46" s="117">
        <f>'刘国玉 17'!H5</f>
        <v>127.2</v>
      </c>
      <c r="G46" s="117">
        <f>'刘国玉 17'!I5</f>
        <v>500</v>
      </c>
      <c r="H46" s="118">
        <f t="shared" si="3"/>
        <v>63600</v>
      </c>
      <c r="I46" s="126"/>
      <c r="J46" s="118"/>
      <c r="K46" s="118">
        <f t="shared" si="4"/>
        <v>63600</v>
      </c>
      <c r="L46" s="72"/>
    </row>
    <row r="47" ht="18" customHeight="1" spans="1:12">
      <c r="A47" s="72">
        <v>42</v>
      </c>
      <c r="B47" s="105" t="str">
        <f>'邓立新 18'!B5</f>
        <v>马路18</v>
      </c>
      <c r="C47" s="105" t="str">
        <f>'邓立新 18'!C2</f>
        <v>邓立新</v>
      </c>
      <c r="D47" s="105" t="s">
        <v>18</v>
      </c>
      <c r="E47" s="115" t="str">
        <f>'邓立新 18'!C5</f>
        <v>油桶+杂木板+木骨架+无墙体+铁瓦顶</v>
      </c>
      <c r="F47" s="117">
        <f>'邓立新 18'!H5</f>
        <v>24</v>
      </c>
      <c r="G47" s="117">
        <f>'邓立新 18'!I5</f>
        <v>292</v>
      </c>
      <c r="H47" s="118">
        <f t="shared" si="3"/>
        <v>7008</v>
      </c>
      <c r="I47" s="126"/>
      <c r="J47" s="118"/>
      <c r="K47" s="118">
        <f t="shared" si="4"/>
        <v>7008</v>
      </c>
      <c r="L47" s="72"/>
    </row>
    <row r="48" ht="18" customHeight="1" spans="1:12">
      <c r="A48" s="72">
        <v>43</v>
      </c>
      <c r="B48" s="105" t="str">
        <f>'邓郑洲 19'!B5</f>
        <v>马路19</v>
      </c>
      <c r="C48" s="105" t="str">
        <f>'邓郑洲 19'!C2</f>
        <v>邓郑洲</v>
      </c>
      <c r="D48" s="105" t="s">
        <v>18</v>
      </c>
      <c r="E48" s="115" t="str">
        <f>'邓郑洲 19'!C5</f>
        <v>钢箱子+杉木板+轻钢骨架+活动板房+铁瓦顶</v>
      </c>
      <c r="F48" s="117">
        <f>'邓郑洲 19'!H5</f>
        <v>123.3</v>
      </c>
      <c r="G48" s="117">
        <f>'邓郑洲 19'!I5</f>
        <v>688</v>
      </c>
      <c r="H48" s="118">
        <f t="shared" si="3"/>
        <v>84830</v>
      </c>
      <c r="I48" s="126"/>
      <c r="J48" s="118"/>
      <c r="K48" s="118">
        <f t="shared" si="4"/>
        <v>84830</v>
      </c>
      <c r="L48" s="72"/>
    </row>
    <row r="49" ht="18" customHeight="1" spans="1:12">
      <c r="A49" s="72">
        <v>44</v>
      </c>
      <c r="B49" s="105" t="str">
        <f>'邓梦飞 20'!B5</f>
        <v>马路20-1</v>
      </c>
      <c r="C49" s="105" t="str">
        <f>'邓梦飞 20'!C2</f>
        <v>邓梦飞</v>
      </c>
      <c r="D49" s="105" t="s">
        <v>18</v>
      </c>
      <c r="E49" s="115" t="str">
        <f>'邓梦飞 20'!C5</f>
        <v>泡沫+杉木板+轻钢骨架+活动板房+铁瓦顶</v>
      </c>
      <c r="F49" s="117">
        <f>'邓梦飞 20'!H5</f>
        <v>60</v>
      </c>
      <c r="G49" s="117">
        <f>'邓梦飞 20'!I5</f>
        <v>589</v>
      </c>
      <c r="H49" s="118">
        <f t="shared" si="3"/>
        <v>35340</v>
      </c>
      <c r="I49" s="126"/>
      <c r="J49" s="118"/>
      <c r="K49" s="118">
        <f t="shared" si="4"/>
        <v>35340</v>
      </c>
      <c r="L49" s="72"/>
    </row>
    <row r="50" ht="18" customHeight="1" spans="1:12">
      <c r="A50" s="72">
        <v>45</v>
      </c>
      <c r="B50" s="105" t="str">
        <f>'邓梦飞 20'!B6</f>
        <v>马路20-2</v>
      </c>
      <c r="C50" s="105" t="str">
        <f>'邓梦飞 20'!C2</f>
        <v>邓梦飞</v>
      </c>
      <c r="D50" s="105" t="s">
        <v>18</v>
      </c>
      <c r="E50" s="115" t="str">
        <f>'邓梦飞 20'!C6</f>
        <v>钢板船+杉木板+轻钢骨架+活动板房+铁瓦顶</v>
      </c>
      <c r="F50" s="117">
        <f>'邓梦飞 20'!H6</f>
        <v>69.5</v>
      </c>
      <c r="G50" s="117">
        <f>'邓梦飞 20'!I6</f>
        <v>1314</v>
      </c>
      <c r="H50" s="118">
        <f t="shared" si="3"/>
        <v>91323</v>
      </c>
      <c r="I50" s="126"/>
      <c r="J50" s="118"/>
      <c r="K50" s="118">
        <f t="shared" si="4"/>
        <v>91323</v>
      </c>
      <c r="L50" s="72"/>
    </row>
    <row r="51" ht="18" customHeight="1" spans="1:12">
      <c r="A51" s="72">
        <v>46</v>
      </c>
      <c r="B51" s="105" t="str">
        <f>'邓梦飞 20'!B7</f>
        <v>马路20-3</v>
      </c>
      <c r="C51" s="105" t="str">
        <f>'邓梦飞 20'!C2</f>
        <v>邓梦飞</v>
      </c>
      <c r="D51" s="105" t="s">
        <v>18</v>
      </c>
      <c r="E51" s="115" t="str">
        <f>'邓梦飞 20'!C7</f>
        <v>油桶+杂木板+钢管骨架+铁皮房+铁瓦顶</v>
      </c>
      <c r="F51" s="117">
        <f>'邓梦飞 20'!H7</f>
        <v>45.05</v>
      </c>
      <c r="G51" s="117">
        <f>'邓梦飞 20'!I7</f>
        <v>306</v>
      </c>
      <c r="H51" s="118">
        <f t="shared" si="3"/>
        <v>13785</v>
      </c>
      <c r="I51" s="126"/>
      <c r="J51" s="118"/>
      <c r="K51" s="118">
        <f t="shared" si="4"/>
        <v>13785</v>
      </c>
      <c r="L51" s="72"/>
    </row>
    <row r="52" ht="18" customHeight="1" spans="1:12">
      <c r="A52" s="72">
        <v>47</v>
      </c>
      <c r="B52" s="105" t="str">
        <f>刘千红21!B5</f>
        <v>马路21-1</v>
      </c>
      <c r="C52" s="105" t="s">
        <v>32</v>
      </c>
      <c r="D52" s="105" t="s">
        <v>18</v>
      </c>
      <c r="E52" s="115" t="str">
        <f>刘千红21!C5</f>
        <v>油桶+钢骨架+胶合板+铁皮+铁瓦顶</v>
      </c>
      <c r="F52" s="117">
        <f>刘千红21!H5</f>
        <v>44.5</v>
      </c>
      <c r="G52" s="117">
        <f>刘千红21!I5</f>
        <v>252</v>
      </c>
      <c r="H52" s="118">
        <f t="shared" si="3"/>
        <v>11214</v>
      </c>
      <c r="I52" s="125" t="str">
        <f>刘千红21!B14</f>
        <v>浮桥</v>
      </c>
      <c r="J52" s="118">
        <f>刘千红21!J14</f>
        <v>14079</v>
      </c>
      <c r="K52" s="118">
        <f t="shared" si="4"/>
        <v>25293</v>
      </c>
      <c r="L52" s="72"/>
    </row>
    <row r="53" ht="18" customHeight="1" spans="1:12">
      <c r="A53" s="72">
        <v>48</v>
      </c>
      <c r="B53" s="105" t="str">
        <f>刘千红21!B6</f>
        <v>马路21-2</v>
      </c>
      <c r="C53" s="105" t="s">
        <v>32</v>
      </c>
      <c r="D53" s="105" t="s">
        <v>18</v>
      </c>
      <c r="E53" s="115" t="str">
        <f>刘千红21!C6</f>
        <v>钢箱子+钢骨架+胶合板+活动板房+铁瓦顶</v>
      </c>
      <c r="F53" s="117">
        <f>刘千红21!H6</f>
        <v>123.82</v>
      </c>
      <c r="G53" s="117">
        <f>刘千红21!I6</f>
        <v>770</v>
      </c>
      <c r="H53" s="118">
        <f t="shared" si="3"/>
        <v>95341</v>
      </c>
      <c r="I53" s="126"/>
      <c r="J53" s="118"/>
      <c r="K53" s="118">
        <f t="shared" si="4"/>
        <v>95341</v>
      </c>
      <c r="L53" s="72"/>
    </row>
    <row r="54" ht="18" customHeight="1" spans="1:12">
      <c r="A54" s="72">
        <v>49</v>
      </c>
      <c r="B54" s="105" t="str">
        <f>刘千红21!B7</f>
        <v>马路21-3</v>
      </c>
      <c r="C54" s="105" t="s">
        <v>32</v>
      </c>
      <c r="D54" s="105" t="s">
        <v>18</v>
      </c>
      <c r="E54" s="115" t="str">
        <f>刘千红21!C7</f>
        <v>钢箱子+钢骨架+胶合板+活动板房+铁瓦顶</v>
      </c>
      <c r="F54" s="117">
        <f>刘千红21!H7</f>
        <v>139.85</v>
      </c>
      <c r="G54" s="117">
        <f>刘千红21!I7</f>
        <v>750</v>
      </c>
      <c r="H54" s="118">
        <f t="shared" si="3"/>
        <v>104888</v>
      </c>
      <c r="I54" s="126"/>
      <c r="J54" s="118"/>
      <c r="K54" s="118">
        <f t="shared" si="4"/>
        <v>104888</v>
      </c>
      <c r="L54" s="72"/>
    </row>
    <row r="55" ht="18" customHeight="1" spans="1:12">
      <c r="A55" s="72">
        <v>50</v>
      </c>
      <c r="B55" s="105" t="str">
        <f>刘千红21!B8</f>
        <v>马路21-4</v>
      </c>
      <c r="C55" s="105" t="s">
        <v>32</v>
      </c>
      <c r="D55" s="105" t="s">
        <v>18</v>
      </c>
      <c r="E55" s="115" t="str">
        <f>刘千红21!C8</f>
        <v>油桶+钢骨架+胶合板+木板+铁瓦顶</v>
      </c>
      <c r="F55" s="117">
        <f>刘千红21!H8</f>
        <v>74.62</v>
      </c>
      <c r="G55" s="117">
        <f>刘千红21!I8</f>
        <v>464</v>
      </c>
      <c r="H55" s="118">
        <f t="shared" si="3"/>
        <v>34624</v>
      </c>
      <c r="I55" s="126"/>
      <c r="J55" s="118"/>
      <c r="K55" s="118">
        <f t="shared" si="4"/>
        <v>34624</v>
      </c>
      <c r="L55" s="72"/>
    </row>
    <row r="56" ht="18" customHeight="1" spans="1:12">
      <c r="A56" s="72">
        <v>51</v>
      </c>
      <c r="B56" s="105" t="str">
        <f>刘千红21!B9</f>
        <v>马路21-5</v>
      </c>
      <c r="C56" s="105" t="s">
        <v>32</v>
      </c>
      <c r="D56" s="105" t="s">
        <v>18</v>
      </c>
      <c r="E56" s="115" t="str">
        <f>刘千红21!C9</f>
        <v>钢箱子+油桶+钢骨架+胶合板+活动板房+铁瓦顶</v>
      </c>
      <c r="F56" s="117">
        <f>刘千红21!H9</f>
        <v>77.05</v>
      </c>
      <c r="G56" s="117">
        <f>刘千红21!I9</f>
        <v>720</v>
      </c>
      <c r="H56" s="118">
        <f t="shared" si="3"/>
        <v>55476</v>
      </c>
      <c r="I56" s="126"/>
      <c r="J56" s="118"/>
      <c r="K56" s="118">
        <f t="shared" si="4"/>
        <v>55476</v>
      </c>
      <c r="L56" s="72"/>
    </row>
    <row r="57" ht="18" customHeight="1" spans="1:12">
      <c r="A57" s="72">
        <v>52</v>
      </c>
      <c r="B57" s="105" t="str">
        <f>刘千红21!B10</f>
        <v>马路21-6</v>
      </c>
      <c r="C57" s="105" t="s">
        <v>32</v>
      </c>
      <c r="D57" s="105" t="s">
        <v>18</v>
      </c>
      <c r="E57" s="115" t="str">
        <f>刘千红21!C10</f>
        <v>钢板船+油桶+钢骨架+胶合板+活动板房+铁瓦顶</v>
      </c>
      <c r="F57" s="117">
        <f>刘千红21!H10</f>
        <v>34.96</v>
      </c>
      <c r="G57" s="117">
        <f>刘千红21!I10</f>
        <v>1839</v>
      </c>
      <c r="H57" s="118">
        <f t="shared" si="3"/>
        <v>64291</v>
      </c>
      <c r="I57" s="126"/>
      <c r="J57" s="118"/>
      <c r="K57" s="118">
        <f t="shared" si="4"/>
        <v>64291</v>
      </c>
      <c r="L57" s="72"/>
    </row>
    <row r="58" ht="18" customHeight="1" spans="1:12">
      <c r="A58" s="72">
        <v>53</v>
      </c>
      <c r="B58" s="105" t="str">
        <f>刘美红22!B5</f>
        <v>马路22-1</v>
      </c>
      <c r="C58" s="105" t="s">
        <v>33</v>
      </c>
      <c r="D58" s="105" t="s">
        <v>18</v>
      </c>
      <c r="E58" s="115" t="str">
        <f>刘美红22!C5</f>
        <v>油桶+钢骨架+胶合板+活动板房+铁瓦顶</v>
      </c>
      <c r="F58" s="117">
        <f>刘美红22!H5</f>
        <v>60.24</v>
      </c>
      <c r="G58" s="117">
        <f>刘美红22!I5</f>
        <v>492</v>
      </c>
      <c r="H58" s="118">
        <f t="shared" si="3"/>
        <v>29638</v>
      </c>
      <c r="I58" s="126"/>
      <c r="J58" s="118"/>
      <c r="K58" s="118">
        <f t="shared" si="4"/>
        <v>29638</v>
      </c>
      <c r="L58" s="72"/>
    </row>
    <row r="59" ht="18" customHeight="1" spans="1:12">
      <c r="A59" s="72">
        <v>54</v>
      </c>
      <c r="B59" s="105" t="str">
        <f>刘美红22!B6</f>
        <v>马路22-2</v>
      </c>
      <c r="C59" s="105" t="s">
        <v>33</v>
      </c>
      <c r="D59" s="105" t="s">
        <v>18</v>
      </c>
      <c r="E59" s="115" t="str">
        <f>刘美红22!C6</f>
        <v>钢箱子+钢骨架+胶合板+木板+铁皮+铁瓦顶</v>
      </c>
      <c r="F59" s="117">
        <f>刘美红22!H6</f>
        <v>44.4</v>
      </c>
      <c r="G59" s="117">
        <f>刘美红22!I6</f>
        <v>886</v>
      </c>
      <c r="H59" s="118">
        <f t="shared" si="3"/>
        <v>39338</v>
      </c>
      <c r="I59" s="125" t="str">
        <f>刘美红22!B12</f>
        <v>附属平台</v>
      </c>
      <c r="J59" s="118">
        <f>刘美红22!J12</f>
        <v>7844</v>
      </c>
      <c r="K59" s="118">
        <f t="shared" si="4"/>
        <v>47182</v>
      </c>
      <c r="L59" s="72"/>
    </row>
    <row r="60" ht="18" customHeight="1" spans="1:12">
      <c r="A60" s="72">
        <v>55</v>
      </c>
      <c r="B60" s="105" t="str">
        <f>刘美红22!B7</f>
        <v>马路22-3</v>
      </c>
      <c r="C60" s="105" t="s">
        <v>33</v>
      </c>
      <c r="D60" s="105" t="s">
        <v>18</v>
      </c>
      <c r="E60" s="115" t="str">
        <f>刘美红22!C7</f>
        <v>钢箱子+钢骨架+木板+胶合板+活动板房+铁瓦顶</v>
      </c>
      <c r="F60" s="117">
        <f>刘美红22!H7</f>
        <v>69.28</v>
      </c>
      <c r="G60" s="117">
        <f>刘美红22!I7</f>
        <v>620</v>
      </c>
      <c r="H60" s="118">
        <f t="shared" si="3"/>
        <v>42954</v>
      </c>
      <c r="I60" s="125" t="str">
        <f>刘美红22!B13</f>
        <v>附属平台</v>
      </c>
      <c r="J60" s="118">
        <f>刘美红22!J13</f>
        <v>5092</v>
      </c>
      <c r="K60" s="118">
        <f t="shared" si="4"/>
        <v>48046</v>
      </c>
      <c r="L60" s="72"/>
    </row>
    <row r="61" ht="18" customHeight="1" spans="1:12">
      <c r="A61" s="72">
        <v>56</v>
      </c>
      <c r="B61" s="105" t="str">
        <f>刘美红22!B8</f>
        <v>马路22-4</v>
      </c>
      <c r="C61" s="105" t="s">
        <v>33</v>
      </c>
      <c r="D61" s="105" t="s">
        <v>18</v>
      </c>
      <c r="E61" s="115" t="str">
        <f>刘美红22!C8</f>
        <v>钢箱子+钢骨架+木板+胶合板+活动板房+铁瓦顶</v>
      </c>
      <c r="F61" s="117">
        <f>刘美红22!H8</f>
        <v>85.33</v>
      </c>
      <c r="G61" s="117">
        <f>刘美红22!I8</f>
        <v>809</v>
      </c>
      <c r="H61" s="118">
        <f t="shared" si="3"/>
        <v>69032</v>
      </c>
      <c r="I61" s="126"/>
      <c r="J61" s="118"/>
      <c r="K61" s="118">
        <f t="shared" si="4"/>
        <v>69032</v>
      </c>
      <c r="L61" s="72"/>
    </row>
    <row r="62" ht="18" customHeight="1" spans="1:12">
      <c r="A62" s="72">
        <v>57</v>
      </c>
      <c r="B62" s="105" t="str">
        <f>邓长军23!B5</f>
        <v>马路23</v>
      </c>
      <c r="C62" s="105" t="str">
        <f>邓长军23!C2</f>
        <v>邓长军</v>
      </c>
      <c r="D62" s="105" t="s">
        <v>18</v>
      </c>
      <c r="E62" s="115" t="str">
        <f>邓长军23!C5</f>
        <v>油桶+钢骨架+木板+木板+帆布顶</v>
      </c>
      <c r="F62" s="117">
        <f>邓长军23!H5</f>
        <v>46.2</v>
      </c>
      <c r="G62" s="117">
        <f>邓长军23!I5</f>
        <v>511</v>
      </c>
      <c r="H62" s="118">
        <f t="shared" si="3"/>
        <v>23608</v>
      </c>
      <c r="I62" s="126"/>
      <c r="J62" s="118"/>
      <c r="K62" s="118">
        <f t="shared" si="4"/>
        <v>23608</v>
      </c>
      <c r="L62" s="72"/>
    </row>
    <row r="63" ht="18" customHeight="1" spans="1:12">
      <c r="A63" s="72">
        <v>58</v>
      </c>
      <c r="B63" s="105" t="str">
        <f>王美亚24!B5</f>
        <v>马路24-1</v>
      </c>
      <c r="C63" s="105" t="str">
        <f>王美亚24!C2</f>
        <v>王美亚</v>
      </c>
      <c r="D63" s="105" t="s">
        <v>18</v>
      </c>
      <c r="E63" s="115" t="str">
        <f>王美亚24!C5</f>
        <v>钢板船+钢骨架+木板+木板房+杉树皮顶</v>
      </c>
      <c r="F63" s="117">
        <f>王美亚24!H5</f>
        <v>113.3</v>
      </c>
      <c r="G63" s="117">
        <f>王美亚24!I5</f>
        <v>2297</v>
      </c>
      <c r="H63" s="118">
        <f t="shared" si="3"/>
        <v>260250</v>
      </c>
      <c r="I63" s="126"/>
      <c r="J63" s="118"/>
      <c r="K63" s="118">
        <f t="shared" si="4"/>
        <v>260250</v>
      </c>
      <c r="L63" s="72"/>
    </row>
    <row r="64" ht="18" customHeight="1" spans="1:12">
      <c r="A64" s="72">
        <v>59</v>
      </c>
      <c r="B64" s="105" t="str">
        <f>王美亚24!B6</f>
        <v>马路24-2</v>
      </c>
      <c r="C64" s="105" t="str">
        <f>王美亚24!C2</f>
        <v>王美亚</v>
      </c>
      <c r="D64" s="105" t="s">
        <v>18</v>
      </c>
      <c r="E64" s="115" t="str">
        <f>王美亚24!C6</f>
        <v>钢箱子+钢骨架+胶合板+活动板房+树脂瓦顶</v>
      </c>
      <c r="F64" s="117">
        <f>王美亚24!H6</f>
        <v>65.79</v>
      </c>
      <c r="G64" s="117">
        <f>王美亚24!I6</f>
        <v>704</v>
      </c>
      <c r="H64" s="118">
        <f t="shared" si="3"/>
        <v>46316</v>
      </c>
      <c r="I64" s="126"/>
      <c r="J64" s="118"/>
      <c r="K64" s="118">
        <f t="shared" si="4"/>
        <v>46316</v>
      </c>
      <c r="L64" s="72"/>
    </row>
    <row r="65" ht="18" customHeight="1" spans="1:12">
      <c r="A65" s="72">
        <v>60</v>
      </c>
      <c r="B65" s="105" t="str">
        <f>邓芳琴25!B5</f>
        <v>马路25</v>
      </c>
      <c r="C65" s="105" t="str">
        <f>邓芳琴25!C2</f>
        <v>邓芳琴</v>
      </c>
      <c r="D65" s="105" t="s">
        <v>18</v>
      </c>
      <c r="E65" s="115" t="str">
        <f>邓芳琴25!C5</f>
        <v>油桶+钢骨架+木板+木板房+油布顶</v>
      </c>
      <c r="F65" s="117">
        <f>邓芳琴25!H5</f>
        <v>28.2</v>
      </c>
      <c r="G65" s="117">
        <f>邓芳琴25!I5</f>
        <v>505</v>
      </c>
      <c r="H65" s="118">
        <f t="shared" si="3"/>
        <v>14241</v>
      </c>
      <c r="I65" s="126"/>
      <c r="J65" s="118"/>
      <c r="K65" s="118">
        <f t="shared" si="4"/>
        <v>14241</v>
      </c>
      <c r="L65" s="72"/>
    </row>
    <row r="66" s="96" customFormat="1" ht="18" customHeight="1" spans="1:12">
      <c r="A66" s="72">
        <v>61</v>
      </c>
      <c r="B66" s="105" t="str">
        <f>邓佳苗26!B5</f>
        <v>马路26</v>
      </c>
      <c r="C66" s="105" t="str">
        <f>邓佳苗26!C2</f>
        <v>邓佳苗</v>
      </c>
      <c r="D66" s="105" t="s">
        <v>18</v>
      </c>
      <c r="E66" s="115" t="str">
        <f>邓佳苗26!C5</f>
        <v>水泥划子船+钢划子船+钢骨架+木板+油布+木板房+铁瓦顶</v>
      </c>
      <c r="F66" s="117">
        <f>邓佳苗26!H5</f>
        <v>56.19</v>
      </c>
      <c r="G66" s="117">
        <f>邓佳苗26!I5</f>
        <v>1109</v>
      </c>
      <c r="H66" s="118">
        <f t="shared" si="3"/>
        <v>62315</v>
      </c>
      <c r="I66" s="126"/>
      <c r="J66" s="118"/>
      <c r="K66" s="118">
        <f t="shared" si="4"/>
        <v>62315</v>
      </c>
      <c r="L66" s="72"/>
    </row>
    <row r="67" ht="18" customHeight="1" spans="1:12">
      <c r="A67" s="72">
        <v>62</v>
      </c>
      <c r="B67" s="105" t="str">
        <f>邓宗敏27!B5</f>
        <v>马路27-1</v>
      </c>
      <c r="C67" s="105" t="s">
        <v>34</v>
      </c>
      <c r="D67" s="105" t="s">
        <v>28</v>
      </c>
      <c r="E67" s="115" t="str">
        <f>邓宗敏27!C5</f>
        <v>钢箱子+钢骨架+木板+活动板房+铁瓦顶</v>
      </c>
      <c r="F67" s="117">
        <f>邓宗敏27!H5</f>
        <v>109.2</v>
      </c>
      <c r="G67" s="117">
        <f>邓宗敏27!I5</f>
        <v>754</v>
      </c>
      <c r="H67" s="118">
        <f t="shared" si="3"/>
        <v>82337</v>
      </c>
      <c r="I67" s="126"/>
      <c r="J67" s="118"/>
      <c r="K67" s="118">
        <f t="shared" si="4"/>
        <v>82337</v>
      </c>
      <c r="L67" s="72"/>
    </row>
    <row r="68" ht="18" customHeight="1" spans="1:12">
      <c r="A68" s="72">
        <v>63</v>
      </c>
      <c r="B68" s="105" t="str">
        <f>邓宗敏27!B6</f>
        <v>马路27-2</v>
      </c>
      <c r="C68" s="105" t="s">
        <v>34</v>
      </c>
      <c r="D68" s="105" t="s">
        <v>28</v>
      </c>
      <c r="E68" s="115" t="str">
        <f>邓宗敏27!C6</f>
        <v>钢箱子+钢骨架+木板+活动板房+铁瓦顶</v>
      </c>
      <c r="F68" s="117">
        <f>邓宗敏27!H6</f>
        <v>109.2</v>
      </c>
      <c r="G68" s="117">
        <f>邓宗敏27!I6</f>
        <v>754</v>
      </c>
      <c r="H68" s="118">
        <f t="shared" si="3"/>
        <v>82337</v>
      </c>
      <c r="I68" s="126"/>
      <c r="J68" s="118"/>
      <c r="K68" s="118">
        <f t="shared" si="4"/>
        <v>82337</v>
      </c>
      <c r="L68" s="72"/>
    </row>
    <row r="69" ht="18" customHeight="1" spans="1:12">
      <c r="A69" s="72">
        <v>64</v>
      </c>
      <c r="B69" s="105" t="str">
        <f>'谢新辉-27号的附属平台，没编号'!J2</f>
        <v>马路27-1的附属平台</v>
      </c>
      <c r="C69" s="105" t="str">
        <f>'谢新辉-27号的附属平台，没编号'!C2</f>
        <v>谢新辉</v>
      </c>
      <c r="D69" s="105" t="s">
        <v>28</v>
      </c>
      <c r="E69" s="117"/>
      <c r="F69" s="117"/>
      <c r="G69" s="117"/>
      <c r="H69" s="118">
        <f t="shared" si="3"/>
        <v>0</v>
      </c>
      <c r="I69" s="125" t="str">
        <f>'谢新辉-27号的附属平台，没编号'!B11</f>
        <v>马路27-1的附属平台</v>
      </c>
      <c r="J69" s="118">
        <f>'谢新辉-27号的附属平台，没编号'!J13</f>
        <v>36576</v>
      </c>
      <c r="K69" s="118">
        <f t="shared" si="4"/>
        <v>36576</v>
      </c>
      <c r="L69" s="72"/>
    </row>
    <row r="70" ht="18" customHeight="1" spans="1:12">
      <c r="A70" s="72">
        <v>65</v>
      </c>
      <c r="B70" s="105" t="str">
        <f>邓凡28!B5</f>
        <v>马路28-1</v>
      </c>
      <c r="C70" s="105" t="s">
        <v>35</v>
      </c>
      <c r="D70" s="105" t="s">
        <v>28</v>
      </c>
      <c r="E70" s="115" t="str">
        <f>邓凡28!C5</f>
        <v>钢板船+钢骨架+胶合板+活动板房+铁瓦顶</v>
      </c>
      <c r="F70" s="117">
        <f>邓凡28!H5</f>
        <v>91.5</v>
      </c>
      <c r="G70" s="117">
        <f>邓凡28!I5</f>
        <v>3045</v>
      </c>
      <c r="H70" s="118">
        <f t="shared" si="3"/>
        <v>278618</v>
      </c>
      <c r="I70" s="126"/>
      <c r="J70" s="118"/>
      <c r="K70" s="118">
        <f t="shared" si="4"/>
        <v>278618</v>
      </c>
      <c r="L70" s="72"/>
    </row>
    <row r="71" ht="18" customHeight="1" spans="1:12">
      <c r="A71" s="72">
        <v>66</v>
      </c>
      <c r="B71" s="105" t="str">
        <f>邓凡28!B6</f>
        <v>马路28-2</v>
      </c>
      <c r="C71" s="105" t="s">
        <v>35</v>
      </c>
      <c r="D71" s="105" t="s">
        <v>28</v>
      </c>
      <c r="E71" s="115" t="str">
        <f>邓凡28!C6</f>
        <v>油桶+钢骨架+木板+铁瓦棚</v>
      </c>
      <c r="F71" s="117">
        <f>邓凡28!H6</f>
        <v>72</v>
      </c>
      <c r="G71" s="117">
        <f>邓凡28!I6</f>
        <v>200</v>
      </c>
      <c r="H71" s="118">
        <f t="shared" si="3"/>
        <v>14400</v>
      </c>
      <c r="I71" s="126"/>
      <c r="J71" s="118"/>
      <c r="K71" s="118">
        <f t="shared" si="4"/>
        <v>14400</v>
      </c>
      <c r="L71" s="72"/>
    </row>
    <row r="72" ht="18" customHeight="1" spans="1:12">
      <c r="A72" s="72">
        <v>67</v>
      </c>
      <c r="B72" s="105" t="str">
        <f>邓卫兵29!B5</f>
        <v>马路29</v>
      </c>
      <c r="C72" s="105" t="str">
        <f>邓卫兵29!C2</f>
        <v>邓卫兵</v>
      </c>
      <c r="D72" s="105" t="s">
        <v>28</v>
      </c>
      <c r="E72" s="115" t="str">
        <f>邓卫兵29!C5</f>
        <v>油桶+钢骨架+胶合板+活动板房+铁瓦顶</v>
      </c>
      <c r="F72" s="117">
        <f>邓卫兵29!H5</f>
        <v>23.4</v>
      </c>
      <c r="G72" s="117">
        <f>邓卫兵29!I5</f>
        <v>490</v>
      </c>
      <c r="H72" s="118">
        <f t="shared" si="3"/>
        <v>11466</v>
      </c>
      <c r="I72" s="125" t="str">
        <f>邓卫兵29!B12</f>
        <v>附属平台</v>
      </c>
      <c r="J72" s="118">
        <f>邓卫兵29!J14</f>
        <v>3588</v>
      </c>
      <c r="K72" s="118">
        <f t="shared" si="4"/>
        <v>15054</v>
      </c>
      <c r="L72" s="72"/>
    </row>
    <row r="73" ht="18" customHeight="1" spans="1:12">
      <c r="A73" s="72">
        <v>68</v>
      </c>
      <c r="B73" s="105" t="str">
        <f>邓主30!B5</f>
        <v>马路30</v>
      </c>
      <c r="C73" s="105" t="str">
        <f>邓主30!C2</f>
        <v>邓主</v>
      </c>
      <c r="D73" s="105" t="s">
        <v>28</v>
      </c>
      <c r="E73" s="115" t="str">
        <f>邓主30!C5</f>
        <v>油桶+钢骨架+胶合板+活动板房+铁瓦顶</v>
      </c>
      <c r="F73" s="117">
        <f>邓主30!H5</f>
        <v>23.4</v>
      </c>
      <c r="G73" s="117">
        <f>邓主30!I5</f>
        <v>461</v>
      </c>
      <c r="H73" s="118">
        <f t="shared" si="3"/>
        <v>10787</v>
      </c>
      <c r="I73" s="126"/>
      <c r="J73" s="118"/>
      <c r="K73" s="118">
        <f t="shared" si="4"/>
        <v>10787</v>
      </c>
      <c r="L73" s="72"/>
    </row>
    <row r="74" ht="18" customHeight="1" spans="1:12">
      <c r="A74" s="72">
        <v>69</v>
      </c>
      <c r="B74" s="105" t="str">
        <f>'邓海滔 32'!B5</f>
        <v>马路32-1</v>
      </c>
      <c r="C74" s="105" t="str">
        <f>'邓海滔 32'!C2</f>
        <v>邓海滔</v>
      </c>
      <c r="D74" s="105" t="s">
        <v>28</v>
      </c>
      <c r="E74" s="115" t="str">
        <f>'邓海滔 32'!C5</f>
        <v>钢箱子+杂木板+轻钢骨架+木板房+铁瓦顶</v>
      </c>
      <c r="F74" s="117">
        <f>'邓海滔 32'!H5</f>
        <v>86.4</v>
      </c>
      <c r="G74" s="117">
        <f>'邓海滔 32'!I5</f>
        <v>712</v>
      </c>
      <c r="H74" s="118">
        <f t="shared" ref="H74:H133" si="5">F74*G74</f>
        <v>61517</v>
      </c>
      <c r="I74" s="126"/>
      <c r="J74" s="118"/>
      <c r="K74" s="118">
        <f t="shared" ref="K74:K133" si="6">J74+H74</f>
        <v>61517</v>
      </c>
      <c r="L74" s="72"/>
    </row>
    <row r="75" s="96" customFormat="1" ht="18" customHeight="1" spans="1:12">
      <c r="A75" s="72">
        <v>70</v>
      </c>
      <c r="B75" s="105" t="str">
        <f>'邓海滔 32'!B6</f>
        <v>马路32-2</v>
      </c>
      <c r="C75" s="105" t="str">
        <f>'邓海滔 32'!C2</f>
        <v>邓海滔</v>
      </c>
      <c r="D75" s="105" t="s">
        <v>28</v>
      </c>
      <c r="E75" s="115" t="str">
        <f>'邓海滔 32'!C6</f>
        <v>水泥趸船+杂木板+轻钢骨架+免漆木板房+铁瓦顶</v>
      </c>
      <c r="F75" s="117">
        <f>'邓海滔 32'!H6</f>
        <v>45</v>
      </c>
      <c r="G75" s="117">
        <f>'邓海滔 32'!I6</f>
        <v>1142</v>
      </c>
      <c r="H75" s="118">
        <f t="shared" si="5"/>
        <v>51390</v>
      </c>
      <c r="I75" s="126"/>
      <c r="J75" s="118"/>
      <c r="K75" s="118">
        <f t="shared" si="6"/>
        <v>51390</v>
      </c>
      <c r="L75" s="72"/>
    </row>
    <row r="76" ht="18" customHeight="1" spans="1:12">
      <c r="A76" s="72">
        <v>71</v>
      </c>
      <c r="B76" s="105" t="str">
        <f>'邓建华 33'!B5</f>
        <v>马路33-1</v>
      </c>
      <c r="C76" s="105" t="s">
        <v>36</v>
      </c>
      <c r="D76" s="105" t="s">
        <v>28</v>
      </c>
      <c r="E76" s="115" t="str">
        <f>'邓建华 33'!C5</f>
        <v>油桶+杂木板+钢管骨架+铁皮房+铁瓦顶</v>
      </c>
      <c r="F76" s="117">
        <f>'邓建华 33'!H5</f>
        <v>14</v>
      </c>
      <c r="G76" s="117">
        <f>'邓建华 33'!I5</f>
        <v>400</v>
      </c>
      <c r="H76" s="118">
        <f t="shared" si="5"/>
        <v>5600</v>
      </c>
      <c r="I76" s="125" t="str">
        <f>'邓建华 33'!B15</f>
        <v>附属平台</v>
      </c>
      <c r="J76" s="118">
        <f>'邓建华 33'!J15</f>
        <v>1215</v>
      </c>
      <c r="K76" s="118">
        <f t="shared" si="6"/>
        <v>6815</v>
      </c>
      <c r="L76" s="72"/>
    </row>
    <row r="77" ht="18" customHeight="1" spans="1:12">
      <c r="A77" s="72">
        <v>72</v>
      </c>
      <c r="B77" s="105" t="str">
        <f>'邓建华 33'!B6</f>
        <v>马路33-2</v>
      </c>
      <c r="C77" s="105" t="s">
        <v>36</v>
      </c>
      <c r="D77" s="105" t="s">
        <v>28</v>
      </c>
      <c r="E77" s="115" t="str">
        <f>'邓建华 33'!C6</f>
        <v>油桶+胶合板+轻钢骨架+活动板房+铁瓦顶</v>
      </c>
      <c r="F77" s="117">
        <f>'邓建华 33'!H6</f>
        <v>91.65</v>
      </c>
      <c r="G77" s="117">
        <f>'邓建华 33'!I6</f>
        <v>490</v>
      </c>
      <c r="H77" s="118">
        <f t="shared" si="5"/>
        <v>44909</v>
      </c>
      <c r="I77" s="125" t="str">
        <f>'邓建华 33'!B16</f>
        <v>附属平台</v>
      </c>
      <c r="J77" s="118">
        <f>'邓建华 33'!J16</f>
        <v>17927</v>
      </c>
      <c r="K77" s="118">
        <f t="shared" si="6"/>
        <v>62836</v>
      </c>
      <c r="L77" s="72"/>
    </row>
    <row r="78" ht="18" customHeight="1" spans="1:12">
      <c r="A78" s="72">
        <v>73</v>
      </c>
      <c r="B78" s="105" t="str">
        <f>'邓建华 33'!B7</f>
        <v>马路33-3</v>
      </c>
      <c r="C78" s="105" t="s">
        <v>36</v>
      </c>
      <c r="D78" s="105" t="s">
        <v>28</v>
      </c>
      <c r="E78" s="115" t="str">
        <f>'邓建华 33'!C7</f>
        <v>油桶+胶合板+轻钢骨架+活动板房+铁瓦顶</v>
      </c>
      <c r="F78" s="117">
        <f>'邓建华 33'!H7</f>
        <v>72.68</v>
      </c>
      <c r="G78" s="117">
        <f>'邓建华 33'!I7</f>
        <v>420</v>
      </c>
      <c r="H78" s="118">
        <f t="shared" si="5"/>
        <v>30526</v>
      </c>
      <c r="I78" s="126"/>
      <c r="J78" s="118"/>
      <c r="K78" s="118">
        <f t="shared" si="6"/>
        <v>30526</v>
      </c>
      <c r="L78" s="72"/>
    </row>
    <row r="79" ht="18" customHeight="1" spans="1:12">
      <c r="A79" s="72">
        <v>74</v>
      </c>
      <c r="B79" s="105" t="str">
        <f>'邓建华 33'!B8</f>
        <v>马路33-4</v>
      </c>
      <c r="C79" s="105" t="s">
        <v>36</v>
      </c>
      <c r="D79" s="105" t="s">
        <v>28</v>
      </c>
      <c r="E79" s="115" t="str">
        <f>'邓建华 33'!C8</f>
        <v>油桶+胶合板+轻钢骨架+活动板房+铁瓦顶</v>
      </c>
      <c r="F79" s="117">
        <f>'邓建华 33'!H8</f>
        <v>86.4</v>
      </c>
      <c r="G79" s="117">
        <f>'邓建华 33'!I8</f>
        <v>483</v>
      </c>
      <c r="H79" s="118">
        <f t="shared" si="5"/>
        <v>41731</v>
      </c>
      <c r="I79" s="126"/>
      <c r="J79" s="118"/>
      <c r="K79" s="118">
        <f t="shared" si="6"/>
        <v>41731</v>
      </c>
      <c r="L79" s="72"/>
    </row>
    <row r="80" ht="18" customHeight="1" spans="1:12">
      <c r="A80" s="72">
        <v>75</v>
      </c>
      <c r="B80" s="105" t="str">
        <f>'邓凤玲 34'!B5</f>
        <v>马路34-1</v>
      </c>
      <c r="C80" s="105" t="s">
        <v>37</v>
      </c>
      <c r="D80" s="105" t="s">
        <v>28</v>
      </c>
      <c r="E80" s="115" t="str">
        <f>'邓凤玲 34'!C5</f>
        <v>油桶+杉木板+轻钢骨架+活动板房+铁瓦顶</v>
      </c>
      <c r="F80" s="117">
        <f>'邓凤玲 34'!H5</f>
        <v>91.5</v>
      </c>
      <c r="G80" s="117">
        <f>'邓凤玲 34'!I5</f>
        <v>480</v>
      </c>
      <c r="H80" s="118">
        <f t="shared" si="5"/>
        <v>43920</v>
      </c>
      <c r="I80" s="125" t="str">
        <f>'邓凤玲 34'!B15</f>
        <v>附属平台</v>
      </c>
      <c r="J80" s="118">
        <f>'邓凤玲 34'!J15</f>
        <v>9261</v>
      </c>
      <c r="K80" s="118">
        <f t="shared" si="6"/>
        <v>53181</v>
      </c>
      <c r="L80" s="72"/>
    </row>
    <row r="81" ht="18" customHeight="1" spans="1:12">
      <c r="A81" s="72">
        <v>76</v>
      </c>
      <c r="B81" s="105" t="str">
        <f>'邓凤玲 34'!B6</f>
        <v>马路34-2</v>
      </c>
      <c r="C81" s="105" t="s">
        <v>37</v>
      </c>
      <c r="D81" s="105" t="s">
        <v>28</v>
      </c>
      <c r="E81" s="115" t="str">
        <f>'邓凤玲 34'!C6</f>
        <v>油桶+胶合板+轻钢骨架+活动板房+铁瓦顶</v>
      </c>
      <c r="F81" s="117">
        <f>'邓凤玲 34'!H6</f>
        <v>109.2</v>
      </c>
      <c r="G81" s="117">
        <f>'邓凤玲 34'!I6</f>
        <v>460</v>
      </c>
      <c r="H81" s="118">
        <f t="shared" si="5"/>
        <v>50232</v>
      </c>
      <c r="I81" s="126"/>
      <c r="J81" s="118"/>
      <c r="K81" s="118">
        <f t="shared" si="6"/>
        <v>50232</v>
      </c>
      <c r="L81" s="72"/>
    </row>
    <row r="82" ht="18" customHeight="1" spans="1:12">
      <c r="A82" s="72">
        <v>77</v>
      </c>
      <c r="B82" s="105" t="str">
        <f>'邓凤玲 34'!B7</f>
        <v>马路34-3</v>
      </c>
      <c r="C82" s="105" t="s">
        <v>37</v>
      </c>
      <c r="D82" s="105" t="s">
        <v>28</v>
      </c>
      <c r="E82" s="115" t="str">
        <f>'邓凤玲 34'!C7</f>
        <v>油桶+杂木板+轻钢骨架+铁皮房+铁瓦顶</v>
      </c>
      <c r="F82" s="117">
        <f>'邓凤玲 34'!H7</f>
        <v>28.2</v>
      </c>
      <c r="G82" s="117">
        <f>'邓凤玲 34'!I7</f>
        <v>372</v>
      </c>
      <c r="H82" s="118">
        <f t="shared" si="5"/>
        <v>10490</v>
      </c>
      <c r="I82" s="126"/>
      <c r="J82" s="118"/>
      <c r="K82" s="118">
        <f t="shared" si="6"/>
        <v>10490</v>
      </c>
      <c r="L82" s="72"/>
    </row>
    <row r="83" ht="18" customHeight="1" spans="1:12">
      <c r="A83" s="72">
        <v>78</v>
      </c>
      <c r="B83" s="105" t="str">
        <f>'邓凤玲 34'!B8</f>
        <v>马路34-4</v>
      </c>
      <c r="C83" s="105" t="s">
        <v>37</v>
      </c>
      <c r="D83" s="105" t="s">
        <v>28</v>
      </c>
      <c r="E83" s="115" t="str">
        <f>'邓凤玲 34'!C8</f>
        <v>油桶+杉木板+轻钢骨架+活动板房+铁瓦顶</v>
      </c>
      <c r="F83" s="117">
        <f>'邓凤玲 34'!H8</f>
        <v>24.6</v>
      </c>
      <c r="G83" s="117">
        <f>'邓凤玲 34'!I8</f>
        <v>436</v>
      </c>
      <c r="H83" s="118">
        <f t="shared" si="5"/>
        <v>10726</v>
      </c>
      <c r="I83" s="126"/>
      <c r="J83" s="118"/>
      <c r="K83" s="118">
        <f t="shared" si="6"/>
        <v>10726</v>
      </c>
      <c r="L83" s="72"/>
    </row>
    <row r="84" ht="18" customHeight="1" spans="1:12">
      <c r="A84" s="72">
        <v>79</v>
      </c>
      <c r="B84" s="105" t="str">
        <f>'邓凤玲 34'!B9</f>
        <v>马路34-5</v>
      </c>
      <c r="C84" s="105" t="s">
        <v>37</v>
      </c>
      <c r="D84" s="105" t="s">
        <v>28</v>
      </c>
      <c r="E84" s="115" t="str">
        <f>'邓凤玲 34'!C9</f>
        <v>油桶+胶合板+轻钢骨架+活动板房+铁瓦顶</v>
      </c>
      <c r="F84" s="117">
        <f>'邓凤玲 34'!H9</f>
        <v>73.2</v>
      </c>
      <c r="G84" s="117">
        <f>'邓凤玲 34'!I9</f>
        <v>499</v>
      </c>
      <c r="H84" s="118">
        <f t="shared" si="5"/>
        <v>36527</v>
      </c>
      <c r="I84" s="126"/>
      <c r="J84" s="118"/>
      <c r="K84" s="118">
        <f t="shared" si="6"/>
        <v>36527</v>
      </c>
      <c r="L84" s="72"/>
    </row>
    <row r="85" ht="18" customHeight="1" spans="1:12">
      <c r="A85" s="72">
        <v>80</v>
      </c>
      <c r="B85" s="105" t="str">
        <f>'邓凤玲 34'!B10</f>
        <v>马路34-6</v>
      </c>
      <c r="C85" s="105" t="s">
        <v>37</v>
      </c>
      <c r="D85" s="105" t="s">
        <v>28</v>
      </c>
      <c r="E85" s="115" t="str">
        <f>'邓凤玲 34'!C10</f>
        <v>油桶+杉木板+轻钢骨架+活动板房+铁瓦顶</v>
      </c>
      <c r="F85" s="117">
        <f>'邓凤玲 34'!H10</f>
        <v>138.61</v>
      </c>
      <c r="G85" s="117">
        <f>'邓凤玲 34'!I10</f>
        <v>467</v>
      </c>
      <c r="H85" s="118">
        <f t="shared" si="5"/>
        <v>64731</v>
      </c>
      <c r="I85" s="126"/>
      <c r="J85" s="118"/>
      <c r="K85" s="118">
        <f t="shared" si="6"/>
        <v>64731</v>
      </c>
      <c r="L85" s="72"/>
    </row>
    <row r="86" ht="18" customHeight="1" spans="1:12">
      <c r="A86" s="72">
        <v>81</v>
      </c>
      <c r="B86" s="105" t="str">
        <f>'邓建君 35'!B5</f>
        <v>马路35-1</v>
      </c>
      <c r="C86" s="105" t="s">
        <v>38</v>
      </c>
      <c r="D86" s="105" t="s">
        <v>28</v>
      </c>
      <c r="E86" s="115" t="str">
        <f>'邓建君 35'!C5</f>
        <v>油桶+杉木板+钢板+轻钢骨架+活动板房+铁瓦顶</v>
      </c>
      <c r="F86" s="117">
        <f>'邓建君 35'!H5</f>
        <v>36.6</v>
      </c>
      <c r="G86" s="117">
        <f>'邓建君 35'!I5</f>
        <v>506</v>
      </c>
      <c r="H86" s="118">
        <f t="shared" si="5"/>
        <v>18520</v>
      </c>
      <c r="I86" s="125" t="str">
        <f>'邓建君 35'!B15</f>
        <v>附属平台</v>
      </c>
      <c r="J86" s="118">
        <f>'邓建君 35'!J15</f>
        <v>20838</v>
      </c>
      <c r="K86" s="118">
        <f t="shared" si="6"/>
        <v>39358</v>
      </c>
      <c r="L86" s="72"/>
    </row>
    <row r="87" ht="18" customHeight="1" spans="1:12">
      <c r="A87" s="72">
        <v>82</v>
      </c>
      <c r="B87" s="105" t="str">
        <f>'邓建君 35'!B6</f>
        <v>马路35-2</v>
      </c>
      <c r="C87" s="105" t="s">
        <v>38</v>
      </c>
      <c r="D87" s="105" t="s">
        <v>28</v>
      </c>
      <c r="E87" s="115" t="str">
        <f>'邓建君 35'!C6</f>
        <v>油桶+胶合板+轻钢骨架+活动板房+铁瓦顶</v>
      </c>
      <c r="F87" s="117">
        <f>'邓建君 35'!H6</f>
        <v>36.6</v>
      </c>
      <c r="G87" s="117">
        <f>'邓建君 35'!I6</f>
        <v>440</v>
      </c>
      <c r="H87" s="118">
        <f t="shared" si="5"/>
        <v>16104</v>
      </c>
      <c r="I87" s="125" t="str">
        <f>'邓建君 35'!B16</f>
        <v>附属平台</v>
      </c>
      <c r="J87" s="118">
        <f>'邓建君 35'!J16</f>
        <v>932</v>
      </c>
      <c r="K87" s="118">
        <f t="shared" si="6"/>
        <v>17036</v>
      </c>
      <c r="L87" s="72"/>
    </row>
    <row r="88" ht="18" customHeight="1" spans="1:12">
      <c r="A88" s="72">
        <v>83</v>
      </c>
      <c r="B88" s="105" t="str">
        <f>'邓建君 35'!B7</f>
        <v>马路35-3</v>
      </c>
      <c r="C88" s="105" t="s">
        <v>38</v>
      </c>
      <c r="D88" s="105" t="s">
        <v>28</v>
      </c>
      <c r="E88" s="115" t="str">
        <f>'邓建君 35'!C7</f>
        <v>钢箱子+杉木板+轻钢骨架+活动板房+铁瓦顶</v>
      </c>
      <c r="F88" s="117">
        <f>'邓建君 35'!H7</f>
        <v>72</v>
      </c>
      <c r="G88" s="117">
        <f>'邓建君 35'!I7</f>
        <v>855</v>
      </c>
      <c r="H88" s="118">
        <f t="shared" si="5"/>
        <v>61560</v>
      </c>
      <c r="I88" s="126"/>
      <c r="J88" s="118"/>
      <c r="K88" s="118">
        <f t="shared" si="6"/>
        <v>61560</v>
      </c>
      <c r="L88" s="72"/>
    </row>
    <row r="89" ht="18" customHeight="1" spans="1:12">
      <c r="A89" s="72">
        <v>84</v>
      </c>
      <c r="B89" s="105" t="str">
        <f>'邓建君 35'!B8</f>
        <v>马路35-4</v>
      </c>
      <c r="C89" s="105" t="s">
        <v>38</v>
      </c>
      <c r="D89" s="105" t="s">
        <v>28</v>
      </c>
      <c r="E89" s="115" t="str">
        <f>'邓建君 35'!C8</f>
        <v>油桶+杉木板+轻钢骨架+活动木板房+铁瓦顶</v>
      </c>
      <c r="F89" s="117">
        <f>'邓建君 35'!H8</f>
        <v>126</v>
      </c>
      <c r="G89" s="117">
        <f>'邓建君 35'!I8</f>
        <v>551</v>
      </c>
      <c r="H89" s="118">
        <f t="shared" si="5"/>
        <v>69426</v>
      </c>
      <c r="I89" s="126"/>
      <c r="J89" s="118"/>
      <c r="K89" s="118">
        <f t="shared" si="6"/>
        <v>69426</v>
      </c>
      <c r="L89" s="72"/>
    </row>
    <row r="90" ht="18" customHeight="1" spans="1:12">
      <c r="A90" s="72">
        <v>85</v>
      </c>
      <c r="B90" s="105" t="str">
        <f>'邓建君 35'!B9</f>
        <v>马路35-5</v>
      </c>
      <c r="C90" s="105" t="s">
        <v>38</v>
      </c>
      <c r="D90" s="105" t="s">
        <v>28</v>
      </c>
      <c r="E90" s="115" t="str">
        <f>'邓建君 35'!C9</f>
        <v>油桶+胶合板+轻钢骨架+活动板房+铁瓦顶</v>
      </c>
      <c r="F90" s="117">
        <f>'邓建君 35'!H9</f>
        <v>38.64</v>
      </c>
      <c r="G90" s="117">
        <f>'邓建君 35'!I9</f>
        <v>463</v>
      </c>
      <c r="H90" s="118">
        <f t="shared" si="5"/>
        <v>17890</v>
      </c>
      <c r="I90" s="126"/>
      <c r="J90" s="118"/>
      <c r="K90" s="118">
        <f t="shared" si="6"/>
        <v>17890</v>
      </c>
      <c r="L90" s="72"/>
    </row>
    <row r="91" ht="18" customHeight="1" spans="1:12">
      <c r="A91" s="72">
        <v>86</v>
      </c>
      <c r="B91" s="105" t="str">
        <f>'邓建君 35'!B10</f>
        <v>马路35-6</v>
      </c>
      <c r="C91" s="105" t="s">
        <v>38</v>
      </c>
      <c r="D91" s="105" t="s">
        <v>28</v>
      </c>
      <c r="E91" s="115" t="str">
        <f>'邓建君 35'!C10</f>
        <v>油桶+胶合板+轻钢骨架+活动板房+铁瓦顶</v>
      </c>
      <c r="F91" s="117">
        <f>'邓建君 35'!H10</f>
        <v>54</v>
      </c>
      <c r="G91" s="117">
        <f>'邓建君 35'!I10</f>
        <v>422</v>
      </c>
      <c r="H91" s="118">
        <f t="shared" si="5"/>
        <v>22788</v>
      </c>
      <c r="I91" s="126"/>
      <c r="J91" s="118"/>
      <c r="K91" s="118">
        <f t="shared" si="6"/>
        <v>22788</v>
      </c>
      <c r="L91" s="72"/>
    </row>
    <row r="92" ht="18" customHeight="1" spans="1:12">
      <c r="A92" s="72">
        <v>87</v>
      </c>
      <c r="B92" s="105" t="str">
        <f>'邓建君 35'!B11</f>
        <v>马路35-7</v>
      </c>
      <c r="C92" s="105" t="s">
        <v>38</v>
      </c>
      <c r="D92" s="105" t="s">
        <v>28</v>
      </c>
      <c r="E92" s="115" t="str">
        <f>'邓建君 35'!C11</f>
        <v>油桶+杉木板+轻钢骨架+活动板房+铁瓦顶</v>
      </c>
      <c r="F92" s="117">
        <f>'邓建君 35'!H11</f>
        <v>56.4</v>
      </c>
      <c r="G92" s="117">
        <f>'邓建君 35'!I11</f>
        <v>446</v>
      </c>
      <c r="H92" s="118">
        <f t="shared" si="5"/>
        <v>25154</v>
      </c>
      <c r="I92" s="126"/>
      <c r="J92" s="118"/>
      <c r="K92" s="118">
        <f t="shared" si="6"/>
        <v>25154</v>
      </c>
      <c r="L92" s="72"/>
    </row>
    <row r="93" ht="18" customHeight="1" spans="1:12">
      <c r="A93" s="72">
        <v>88</v>
      </c>
      <c r="B93" s="105" t="str">
        <f>'邓晓慧 36'!B5</f>
        <v>马路36-1</v>
      </c>
      <c r="C93" s="105" t="s">
        <v>39</v>
      </c>
      <c r="D93" s="105" t="s">
        <v>28</v>
      </c>
      <c r="E93" s="115" t="str">
        <f>'邓晓慧 36'!C5</f>
        <v>油桶+杉木板+轻钢骨架+活动板房+铁瓦顶</v>
      </c>
      <c r="F93" s="117">
        <f>'邓晓慧 36'!H5</f>
        <v>110.4</v>
      </c>
      <c r="G93" s="117">
        <f>'邓晓慧 36'!I5</f>
        <v>509</v>
      </c>
      <c r="H93" s="118">
        <f t="shared" si="5"/>
        <v>56194</v>
      </c>
      <c r="I93" s="125" t="str">
        <f>'邓晓慧 36'!B15</f>
        <v>附属平台</v>
      </c>
      <c r="J93" s="118">
        <f>'邓晓慧 36'!J15</f>
        <v>2940</v>
      </c>
      <c r="K93" s="118">
        <f t="shared" si="6"/>
        <v>59134</v>
      </c>
      <c r="L93" s="72"/>
    </row>
    <row r="94" ht="18" customHeight="1" spans="1:12">
      <c r="A94" s="72">
        <v>89</v>
      </c>
      <c r="B94" s="105" t="str">
        <f>'邓晓慧 36'!B6</f>
        <v>马路36-2</v>
      </c>
      <c r="C94" s="105" t="s">
        <v>39</v>
      </c>
      <c r="D94" s="105" t="s">
        <v>28</v>
      </c>
      <c r="E94" s="115" t="str">
        <f>'邓晓慧 36'!C6</f>
        <v>油桶+胶合板+轻钢骨架+活动板房+木板房+铁瓦顶</v>
      </c>
      <c r="F94" s="117">
        <f>'邓晓慧 36'!H6</f>
        <v>108.6</v>
      </c>
      <c r="G94" s="117">
        <f>'邓晓慧 36'!I6</f>
        <v>488</v>
      </c>
      <c r="H94" s="118">
        <f t="shared" si="5"/>
        <v>52997</v>
      </c>
      <c r="I94" s="126"/>
      <c r="J94" s="118"/>
      <c r="K94" s="118">
        <f t="shared" si="6"/>
        <v>52997</v>
      </c>
      <c r="L94" s="72"/>
    </row>
    <row r="95" ht="18" customHeight="1" spans="1:12">
      <c r="A95" s="72">
        <v>90</v>
      </c>
      <c r="B95" s="105" t="str">
        <f>'邓晓慧 36'!B7</f>
        <v>马路36-3</v>
      </c>
      <c r="C95" s="105" t="s">
        <v>39</v>
      </c>
      <c r="D95" s="105" t="s">
        <v>28</v>
      </c>
      <c r="E95" s="115" t="str">
        <f>'邓晓慧 36'!C7</f>
        <v>油桶+胶合板+轻钢骨架+木模板房+铁瓦顶</v>
      </c>
      <c r="F95" s="117">
        <f>'邓晓慧 36'!H7</f>
        <v>43.92</v>
      </c>
      <c r="G95" s="117">
        <f>'邓晓慧 36'!I7</f>
        <v>353</v>
      </c>
      <c r="H95" s="118">
        <f t="shared" si="5"/>
        <v>15504</v>
      </c>
      <c r="I95" s="126"/>
      <c r="J95" s="118"/>
      <c r="K95" s="118">
        <f t="shared" si="6"/>
        <v>15504</v>
      </c>
      <c r="L95" s="72"/>
    </row>
    <row r="96" ht="18" customHeight="1" spans="1:12">
      <c r="A96" s="72">
        <v>91</v>
      </c>
      <c r="B96" s="105" t="str">
        <f>'闵朝晖 37'!B5</f>
        <v>马路37-1</v>
      </c>
      <c r="C96" s="105" t="s">
        <v>40</v>
      </c>
      <c r="D96" s="105" t="s">
        <v>28</v>
      </c>
      <c r="E96" s="115" t="str">
        <f>'闵朝晖 37'!C5</f>
        <v>钢箱子+杉木板+轻钢骨架+活动板房+铁瓦顶</v>
      </c>
      <c r="F96" s="117">
        <f>'闵朝晖 37'!H5</f>
        <v>84.7</v>
      </c>
      <c r="G96" s="117">
        <f>'闵朝晖 37'!I5</f>
        <v>780</v>
      </c>
      <c r="H96" s="118">
        <f t="shared" si="5"/>
        <v>66066</v>
      </c>
      <c r="I96" s="126"/>
      <c r="J96" s="118"/>
      <c r="K96" s="118">
        <f t="shared" si="6"/>
        <v>66066</v>
      </c>
      <c r="L96" s="72"/>
    </row>
    <row r="97" ht="18" customHeight="1" spans="1:12">
      <c r="A97" s="72">
        <v>92</v>
      </c>
      <c r="B97" s="105" t="str">
        <f>'闵朝晖 37'!B6</f>
        <v>马路37-2</v>
      </c>
      <c r="C97" s="105" t="s">
        <v>40</v>
      </c>
      <c r="D97" s="105" t="s">
        <v>28</v>
      </c>
      <c r="E97" s="115" t="str">
        <f>'闵朝晖 37'!C6</f>
        <v>泡沫+杂木板+钢管骨架+活动板房+铁瓦顶</v>
      </c>
      <c r="F97" s="117">
        <f>'闵朝晖 37'!H6</f>
        <v>51.6</v>
      </c>
      <c r="G97" s="117">
        <f>'闵朝晖 37'!I6</f>
        <v>458</v>
      </c>
      <c r="H97" s="118">
        <f t="shared" si="5"/>
        <v>23633</v>
      </c>
      <c r="I97" s="126"/>
      <c r="J97" s="118"/>
      <c r="K97" s="118">
        <f t="shared" si="6"/>
        <v>23633</v>
      </c>
      <c r="L97" s="72"/>
    </row>
    <row r="98" ht="18" customHeight="1" spans="1:12">
      <c r="A98" s="72">
        <v>93</v>
      </c>
      <c r="B98" s="105" t="str">
        <f>'闵朝晖 37'!B7</f>
        <v>马路37-3</v>
      </c>
      <c r="C98" s="105" t="s">
        <v>40</v>
      </c>
      <c r="D98" s="105" t="s">
        <v>28</v>
      </c>
      <c r="E98" s="115" t="str">
        <f>'闵朝晖 37'!C7</f>
        <v>油桶+杂木板+钢管骨架+木板房+铁瓦顶</v>
      </c>
      <c r="F98" s="117">
        <f>'闵朝晖 37'!H7</f>
        <v>24</v>
      </c>
      <c r="G98" s="117">
        <f>'闵朝晖 37'!I7</f>
        <v>405</v>
      </c>
      <c r="H98" s="118">
        <f t="shared" si="5"/>
        <v>9720</v>
      </c>
      <c r="I98" s="125" t="s">
        <v>41</v>
      </c>
      <c r="J98" s="118">
        <v>3900</v>
      </c>
      <c r="K98" s="118">
        <f t="shared" si="6"/>
        <v>13620</v>
      </c>
      <c r="L98" s="72"/>
    </row>
    <row r="99" ht="18" customHeight="1" spans="1:12">
      <c r="A99" s="72">
        <v>94</v>
      </c>
      <c r="B99" s="105" t="str">
        <f>'唐铁明 38'!B5</f>
        <v>马路38</v>
      </c>
      <c r="C99" s="105" t="str">
        <f>'唐铁明 38'!C2</f>
        <v>唐铁明</v>
      </c>
      <c r="D99" s="105" t="s">
        <v>42</v>
      </c>
      <c r="E99" s="115" t="str">
        <f>'唐铁明 38'!C5</f>
        <v>钢板船+钢箱子+杉木板+轻钢骨架+活动板房+铁瓦顶</v>
      </c>
      <c r="F99" s="117">
        <f>'唐铁明 38'!H5</f>
        <v>163</v>
      </c>
      <c r="G99" s="117">
        <f>'唐铁明 38'!I5</f>
        <v>1142</v>
      </c>
      <c r="H99" s="118">
        <f t="shared" si="5"/>
        <v>186146</v>
      </c>
      <c r="I99" s="126"/>
      <c r="J99" s="118"/>
      <c r="K99" s="118">
        <f t="shared" si="6"/>
        <v>186146</v>
      </c>
      <c r="L99" s="72"/>
    </row>
    <row r="100" ht="18" customHeight="1" spans="1:12">
      <c r="A100" s="72">
        <v>95</v>
      </c>
      <c r="B100" s="105" t="str">
        <f>'魏利强 39'!B5</f>
        <v>马路39-1</v>
      </c>
      <c r="C100" s="105" t="str">
        <f>'魏利强 39'!C2</f>
        <v>魏利强</v>
      </c>
      <c r="D100" s="105" t="s">
        <v>28</v>
      </c>
      <c r="E100" s="115" t="str">
        <f>'魏利强 39'!C5</f>
        <v>钢箱子+杉木板+轻钢骨架+活动板房+铁瓦顶</v>
      </c>
      <c r="F100" s="117">
        <f>'魏利强 39'!H5</f>
        <v>130.5</v>
      </c>
      <c r="G100" s="117">
        <f>'魏利强 39'!I5</f>
        <v>650</v>
      </c>
      <c r="H100" s="118">
        <f t="shared" si="5"/>
        <v>84825</v>
      </c>
      <c r="I100" s="126"/>
      <c r="J100" s="118"/>
      <c r="K100" s="118">
        <f t="shared" si="6"/>
        <v>84825</v>
      </c>
      <c r="L100" s="72"/>
    </row>
    <row r="101" ht="18" customHeight="1" spans="1:12">
      <c r="A101" s="72">
        <v>96</v>
      </c>
      <c r="B101" s="105" t="str">
        <f>'魏利强 39'!B6</f>
        <v>马路39-2</v>
      </c>
      <c r="C101" s="105" t="str">
        <f>'魏利强 39'!C2</f>
        <v>魏利强</v>
      </c>
      <c r="D101" s="105" t="s">
        <v>28</v>
      </c>
      <c r="E101" s="115" t="str">
        <f>'魏利强 39'!C6</f>
        <v>钢箱子+杉木板+轻钢骨架+活动板房+铁瓦顶</v>
      </c>
      <c r="F101" s="117">
        <f>'魏利强 39'!H6</f>
        <v>84.5</v>
      </c>
      <c r="G101" s="117">
        <f>'魏利强 39'!I6</f>
        <v>778</v>
      </c>
      <c r="H101" s="118">
        <f t="shared" si="5"/>
        <v>65741</v>
      </c>
      <c r="I101" s="126"/>
      <c r="J101" s="118"/>
      <c r="K101" s="118">
        <f t="shared" si="6"/>
        <v>65741</v>
      </c>
      <c r="L101" s="72"/>
    </row>
    <row r="102" ht="18" customHeight="1" spans="1:12">
      <c r="A102" s="72">
        <v>97</v>
      </c>
      <c r="B102" s="105" t="str">
        <f>'谌未华 40'!B5</f>
        <v>马路40-1</v>
      </c>
      <c r="C102" s="115" t="str">
        <f>'谌未华 40'!C2</f>
        <v>谌未华</v>
      </c>
      <c r="D102" s="115" t="s">
        <v>28</v>
      </c>
      <c r="E102" s="115" t="str">
        <f>'谌未华 40'!C5</f>
        <v>钢箱子+杉木板+轻钢骨架+活动板房+铁瓦顶</v>
      </c>
      <c r="F102" s="117">
        <f>'谌未华 40'!H5</f>
        <v>131.22</v>
      </c>
      <c r="G102" s="117">
        <f>'谌未华 40'!I5</f>
        <v>738</v>
      </c>
      <c r="H102" s="118">
        <f t="shared" si="5"/>
        <v>96840</v>
      </c>
      <c r="I102" s="125" t="str">
        <f>'谌未华 40'!B15</f>
        <v>附属平台</v>
      </c>
      <c r="J102" s="118">
        <f>'谌未华 40'!J15</f>
        <v>7200</v>
      </c>
      <c r="K102" s="118">
        <f t="shared" si="6"/>
        <v>104040</v>
      </c>
      <c r="L102" s="72"/>
    </row>
    <row r="103" ht="18" customHeight="1" spans="1:12">
      <c r="A103" s="72">
        <v>98</v>
      </c>
      <c r="B103" s="105" t="str">
        <f>'谌未华 40'!B6</f>
        <v>马路40-2</v>
      </c>
      <c r="C103" s="115" t="str">
        <f>'谌未华 40'!C2</f>
        <v>谌未华</v>
      </c>
      <c r="D103" s="115" t="s">
        <v>28</v>
      </c>
      <c r="E103" s="115" t="str">
        <f>'谌未华 40'!C6</f>
        <v>钢箱子+胶合板+轻钢骨架+活动板房+铁瓦顶</v>
      </c>
      <c r="F103" s="117">
        <f>'谌未华 40'!H6</f>
        <v>204.12</v>
      </c>
      <c r="G103" s="117">
        <f>'谌未华 40'!I6</f>
        <v>635</v>
      </c>
      <c r="H103" s="118">
        <f t="shared" si="5"/>
        <v>129616</v>
      </c>
      <c r="I103" s="125" t="str">
        <f>'谌未华 40'!B16</f>
        <v>附属物</v>
      </c>
      <c r="J103" s="118">
        <f>'谌未华 40'!J16</f>
        <v>2100</v>
      </c>
      <c r="K103" s="118">
        <f t="shared" si="6"/>
        <v>131716</v>
      </c>
      <c r="L103" s="72"/>
    </row>
    <row r="104" ht="18" customHeight="1" spans="1:12">
      <c r="A104" s="72">
        <v>99</v>
      </c>
      <c r="B104" s="105" t="str">
        <f>'谌未华 40'!B7</f>
        <v>马路40-3</v>
      </c>
      <c r="C104" s="115" t="str">
        <f>'谌未华 40'!C2</f>
        <v>谌未华</v>
      </c>
      <c r="D104" s="115" t="s">
        <v>28</v>
      </c>
      <c r="E104" s="115" t="str">
        <f>'谌未华 40'!C7</f>
        <v>泡沫+杉木板+轻钢骨架+铁皮木板房+铁瓦顶</v>
      </c>
      <c r="F104" s="117">
        <f>'谌未华 40'!H7</f>
        <v>73.6</v>
      </c>
      <c r="G104" s="117">
        <f>'谌未华 40'!I7</f>
        <v>440</v>
      </c>
      <c r="H104" s="118">
        <f t="shared" si="5"/>
        <v>32384</v>
      </c>
      <c r="I104" s="126"/>
      <c r="J104" s="118"/>
      <c r="K104" s="118">
        <f t="shared" si="6"/>
        <v>32384</v>
      </c>
      <c r="L104" s="72"/>
    </row>
    <row r="105" ht="18" customHeight="1" spans="1:12">
      <c r="A105" s="72">
        <v>100</v>
      </c>
      <c r="B105" s="105" t="str">
        <f>张雪文41!B5</f>
        <v>马路41</v>
      </c>
      <c r="C105" s="115" t="str">
        <f>张雪文41!C2</f>
        <v>张雪文</v>
      </c>
      <c r="D105" s="115" t="s">
        <v>22</v>
      </c>
      <c r="E105" s="115" t="str">
        <f>张雪文41!C5</f>
        <v>油桶+钢骨架+木板++胶合板+活动板房+铁瓦顶</v>
      </c>
      <c r="F105" s="117">
        <f>张雪文41!H5</f>
        <v>96</v>
      </c>
      <c r="G105" s="117">
        <f>张雪文41!I5</f>
        <v>636</v>
      </c>
      <c r="H105" s="118">
        <f t="shared" si="5"/>
        <v>61056</v>
      </c>
      <c r="I105" s="126"/>
      <c r="J105" s="118"/>
      <c r="K105" s="118">
        <f t="shared" si="6"/>
        <v>61056</v>
      </c>
      <c r="L105" s="72"/>
    </row>
    <row r="106" ht="18" customHeight="1" spans="1:12">
      <c r="A106" s="72">
        <v>101</v>
      </c>
      <c r="B106" s="105" t="str">
        <f>朱兵42!B5</f>
        <v>马路42-1</v>
      </c>
      <c r="C106" s="115" t="s">
        <v>43</v>
      </c>
      <c r="D106" s="115" t="s">
        <v>22</v>
      </c>
      <c r="E106" s="115" t="str">
        <f>朱兵42!C5</f>
        <v>油桶+钢骨架+胶合板+活动板房+铁瓦顶</v>
      </c>
      <c r="F106" s="117">
        <f>朱兵42!H5</f>
        <v>128.16</v>
      </c>
      <c r="G106" s="117">
        <f>朱兵42!I5</f>
        <v>735</v>
      </c>
      <c r="H106" s="118">
        <f t="shared" si="5"/>
        <v>94198</v>
      </c>
      <c r="I106" s="125" t="str">
        <f>朱兵42!B11</f>
        <v>浮桥</v>
      </c>
      <c r="J106" s="118">
        <f>朱兵42!J11</f>
        <v>656</v>
      </c>
      <c r="K106" s="118">
        <f t="shared" si="6"/>
        <v>94854</v>
      </c>
      <c r="L106" s="72"/>
    </row>
    <row r="107" ht="18" customHeight="1" spans="1:12">
      <c r="A107" s="72">
        <v>102</v>
      </c>
      <c r="B107" s="105" t="str">
        <f>朱兵42!B6</f>
        <v>马路42-2</v>
      </c>
      <c r="C107" s="105" t="s">
        <v>43</v>
      </c>
      <c r="D107" s="115" t="s">
        <v>22</v>
      </c>
      <c r="E107" s="115" t="str">
        <f>朱兵42!C6</f>
        <v>油桶+钢骨架+木板+活动板房+铁瓦顶</v>
      </c>
      <c r="F107" s="117">
        <f>朱兵42!H6</f>
        <v>14.96</v>
      </c>
      <c r="G107" s="117">
        <f>朱兵42!I6</f>
        <v>350</v>
      </c>
      <c r="H107" s="118">
        <f t="shared" si="5"/>
        <v>5236</v>
      </c>
      <c r="I107" s="125" t="str">
        <f>朱兵42!B12</f>
        <v>跳桥</v>
      </c>
      <c r="J107" s="118">
        <f>朱兵42!J12</f>
        <v>1866</v>
      </c>
      <c r="K107" s="118">
        <f t="shared" si="6"/>
        <v>7102</v>
      </c>
      <c r="L107" s="72"/>
    </row>
    <row r="108" ht="18" customHeight="1" spans="1:12">
      <c r="A108" s="72">
        <v>103</v>
      </c>
      <c r="B108" s="105" t="str">
        <f>朱兵42!B7</f>
        <v>马路42-3</v>
      </c>
      <c r="C108" s="105" t="s">
        <v>43</v>
      </c>
      <c r="D108" s="115" t="s">
        <v>22</v>
      </c>
      <c r="E108" s="115" t="str">
        <f>朱兵42!C7</f>
        <v>油桶+钢骨架+木板+活动板房+铁瓦顶</v>
      </c>
      <c r="F108" s="117">
        <f>朱兵42!H7</f>
        <v>14.96</v>
      </c>
      <c r="G108" s="117">
        <f>朱兵42!I7</f>
        <v>350</v>
      </c>
      <c r="H108" s="118">
        <f t="shared" si="5"/>
        <v>5236</v>
      </c>
      <c r="I108" s="126"/>
      <c r="J108" s="118"/>
      <c r="K108" s="118">
        <f t="shared" si="6"/>
        <v>5236</v>
      </c>
      <c r="L108" s="72"/>
    </row>
    <row r="109" ht="18" customHeight="1" spans="1:12">
      <c r="A109" s="72">
        <v>104</v>
      </c>
      <c r="B109" s="105" t="str">
        <f>夏仕安43!B5</f>
        <v>马路43-1</v>
      </c>
      <c r="C109" s="105" t="s">
        <v>44</v>
      </c>
      <c r="D109" s="115" t="s">
        <v>22</v>
      </c>
      <c r="E109" s="115" t="str">
        <f>夏仕安43!C5</f>
        <v>钢箱子+钢骨架+胶合板+活动板房+铁瓦顶</v>
      </c>
      <c r="F109" s="117">
        <f>夏仕安43!H5</f>
        <v>147.42</v>
      </c>
      <c r="G109" s="117">
        <f>夏仕安43!I5</f>
        <v>812</v>
      </c>
      <c r="H109" s="118">
        <f t="shared" si="5"/>
        <v>119705</v>
      </c>
      <c r="I109" s="125" t="str">
        <f>夏仕安43!B16</f>
        <v>附属平台</v>
      </c>
      <c r="J109" s="118">
        <f>夏仕安43!J16</f>
        <v>2205</v>
      </c>
      <c r="K109" s="118">
        <f t="shared" si="6"/>
        <v>121910</v>
      </c>
      <c r="L109" s="72"/>
    </row>
    <row r="110" ht="18" customHeight="1" spans="1:12">
      <c r="A110" s="72">
        <v>105</v>
      </c>
      <c r="B110" s="105" t="str">
        <f>夏仕安43!B6</f>
        <v>马路43-2</v>
      </c>
      <c r="C110" s="105" t="s">
        <v>44</v>
      </c>
      <c r="D110" s="115" t="s">
        <v>22</v>
      </c>
      <c r="E110" s="115" t="str">
        <f>夏仕安43!C6</f>
        <v>油桶+钢骨架+木板+活动板房+铁瓦顶</v>
      </c>
      <c r="F110" s="117">
        <f>夏仕安43!H6</f>
        <v>32.24</v>
      </c>
      <c r="G110" s="117">
        <f>夏仕安43!I6</f>
        <v>578</v>
      </c>
      <c r="H110" s="118">
        <f t="shared" si="5"/>
        <v>18635</v>
      </c>
      <c r="I110" s="125" t="str">
        <f>夏仕安43!B17</f>
        <v>附属平台</v>
      </c>
      <c r="J110" s="118">
        <f>夏仕安43!J17</f>
        <v>7886</v>
      </c>
      <c r="K110" s="118">
        <f t="shared" si="6"/>
        <v>26521</v>
      </c>
      <c r="L110" s="72"/>
    </row>
    <row r="111" ht="18" customHeight="1" spans="1:12">
      <c r="A111" s="72">
        <v>106</v>
      </c>
      <c r="B111" s="105" t="str">
        <f>夏仕安43!B7</f>
        <v>马路43-3</v>
      </c>
      <c r="C111" s="105" t="s">
        <v>44</v>
      </c>
      <c r="D111" s="115" t="s">
        <v>22</v>
      </c>
      <c r="E111" s="115" t="str">
        <f>夏仕安43!C7</f>
        <v>油桶+钢骨架+木板+活动板房+铁瓦顶</v>
      </c>
      <c r="F111" s="117">
        <f>夏仕安43!H7</f>
        <v>32.24</v>
      </c>
      <c r="G111" s="117">
        <f>夏仕安43!I7</f>
        <v>578</v>
      </c>
      <c r="H111" s="118">
        <f t="shared" si="5"/>
        <v>18635</v>
      </c>
      <c r="I111" s="126"/>
      <c r="J111" s="118"/>
      <c r="K111" s="118">
        <f t="shared" si="6"/>
        <v>18635</v>
      </c>
      <c r="L111" s="72"/>
    </row>
    <row r="112" ht="18" customHeight="1" spans="1:12">
      <c r="A112" s="72">
        <v>107</v>
      </c>
      <c r="B112" s="105" t="str">
        <f>夏仕安43!B8</f>
        <v>马路43-4</v>
      </c>
      <c r="C112" s="105" t="s">
        <v>44</v>
      </c>
      <c r="D112" s="115" t="s">
        <v>22</v>
      </c>
      <c r="E112" s="115" t="str">
        <f>夏仕安43!C8</f>
        <v>油桶+钢骨架+木板+活动板房+铁瓦顶</v>
      </c>
      <c r="F112" s="117">
        <f>夏仕安43!H8</f>
        <v>32.24</v>
      </c>
      <c r="G112" s="117">
        <f>夏仕安43!I8</f>
        <v>578</v>
      </c>
      <c r="H112" s="118">
        <f t="shared" si="5"/>
        <v>18635</v>
      </c>
      <c r="I112" s="126"/>
      <c r="J112" s="118"/>
      <c r="K112" s="118">
        <f t="shared" si="6"/>
        <v>18635</v>
      </c>
      <c r="L112" s="72"/>
    </row>
    <row r="113" ht="18" customHeight="1" spans="1:12">
      <c r="A113" s="72">
        <v>108</v>
      </c>
      <c r="B113" s="105" t="str">
        <f>夏仕安43!B9</f>
        <v>马路43-5</v>
      </c>
      <c r="C113" s="105" t="s">
        <v>44</v>
      </c>
      <c r="D113" s="115" t="s">
        <v>22</v>
      </c>
      <c r="E113" s="115" t="str">
        <f>夏仕安43!C9</f>
        <v>油桶+钢骨架+胶合板+活动板房+铁瓦顶</v>
      </c>
      <c r="F113" s="117">
        <f>夏仕安43!H9</f>
        <v>38.9</v>
      </c>
      <c r="G113" s="117">
        <f>夏仕安43!I9</f>
        <v>601</v>
      </c>
      <c r="H113" s="118">
        <f t="shared" si="5"/>
        <v>23379</v>
      </c>
      <c r="I113" s="126"/>
      <c r="J113" s="118"/>
      <c r="K113" s="118">
        <f t="shared" si="6"/>
        <v>23379</v>
      </c>
      <c r="L113" s="72"/>
    </row>
    <row r="114" ht="18" customHeight="1" spans="1:12">
      <c r="A114" s="72">
        <v>109</v>
      </c>
      <c r="B114" s="105" t="str">
        <f>夏仕安43!B10</f>
        <v>马路43-6</v>
      </c>
      <c r="C114" s="105" t="s">
        <v>44</v>
      </c>
      <c r="D114" s="115" t="s">
        <v>22</v>
      </c>
      <c r="E114" s="115" t="str">
        <f>夏仕安43!C10</f>
        <v>油桶+钢骨架+胶合板+活动板房+铁瓦顶</v>
      </c>
      <c r="F114" s="117">
        <f>夏仕安43!H10</f>
        <v>38.9</v>
      </c>
      <c r="G114" s="117">
        <f>夏仕安43!I10</f>
        <v>601</v>
      </c>
      <c r="H114" s="118">
        <f t="shared" si="5"/>
        <v>23379</v>
      </c>
      <c r="I114" s="126"/>
      <c r="J114" s="118"/>
      <c r="K114" s="118">
        <f t="shared" si="6"/>
        <v>23379</v>
      </c>
      <c r="L114" s="72"/>
    </row>
    <row r="115" ht="18" customHeight="1" spans="1:12">
      <c r="A115" s="72">
        <v>110</v>
      </c>
      <c r="B115" s="105" t="str">
        <f>夏仕安43!B11</f>
        <v>马路43-7</v>
      </c>
      <c r="C115" s="105" t="s">
        <v>44</v>
      </c>
      <c r="D115" s="115" t="s">
        <v>22</v>
      </c>
      <c r="E115" s="115" t="str">
        <f>夏仕安43!C11</f>
        <v>油桶+钢骨架+木板+活动板房+铁瓦顶</v>
      </c>
      <c r="F115" s="117">
        <f>夏仕安43!H11</f>
        <v>55.18</v>
      </c>
      <c r="G115" s="117">
        <f>夏仕安43!I11</f>
        <v>536</v>
      </c>
      <c r="H115" s="118">
        <f t="shared" si="5"/>
        <v>29576</v>
      </c>
      <c r="I115" s="126"/>
      <c r="J115" s="118"/>
      <c r="K115" s="118">
        <f t="shared" si="6"/>
        <v>29576</v>
      </c>
      <c r="L115" s="72"/>
    </row>
    <row r="116" ht="18" customHeight="1" spans="1:12">
      <c r="A116" s="72">
        <v>111</v>
      </c>
      <c r="B116" s="105" t="str">
        <f>夏仕安43!B12</f>
        <v>马路43-8</v>
      </c>
      <c r="C116" s="105" t="s">
        <v>44</v>
      </c>
      <c r="D116" s="115" t="s">
        <v>22</v>
      </c>
      <c r="E116" s="115" t="str">
        <f>夏仕安43!C12</f>
        <v>油桶+钢骨架+木板+活动板房+铁瓦顶</v>
      </c>
      <c r="F116" s="117">
        <f>夏仕安43!H12</f>
        <v>67.83</v>
      </c>
      <c r="G116" s="117">
        <f>夏仕安43!I12</f>
        <v>687</v>
      </c>
      <c r="H116" s="118">
        <f t="shared" si="5"/>
        <v>46599</v>
      </c>
      <c r="I116" s="126"/>
      <c r="J116" s="118"/>
      <c r="K116" s="118">
        <f t="shared" si="6"/>
        <v>46599</v>
      </c>
      <c r="L116" s="72"/>
    </row>
    <row r="117" ht="18" customHeight="1" spans="1:12">
      <c r="A117" s="72">
        <v>112</v>
      </c>
      <c r="B117" s="105" t="str">
        <f>仇文和44!B5</f>
        <v>马路44-1</v>
      </c>
      <c r="C117" s="105" t="s">
        <v>45</v>
      </c>
      <c r="D117" s="115" t="s">
        <v>22</v>
      </c>
      <c r="E117" s="115" t="str">
        <f>仇文和44!C5</f>
        <v>钢箱子+钢骨架+钢板+活动板房+铁瓦顶</v>
      </c>
      <c r="F117" s="117">
        <f>仇文和44!H5</f>
        <v>78.09</v>
      </c>
      <c r="G117" s="117">
        <f>仇文和44!I5</f>
        <v>1120</v>
      </c>
      <c r="H117" s="118">
        <f t="shared" si="5"/>
        <v>87461</v>
      </c>
      <c r="I117" s="125" t="str">
        <f>仇文和44!B12</f>
        <v>跳桥</v>
      </c>
      <c r="J117" s="118">
        <f>仇文和44!J12</f>
        <v>461</v>
      </c>
      <c r="K117" s="118">
        <f t="shared" si="6"/>
        <v>87922</v>
      </c>
      <c r="L117" s="72"/>
    </row>
    <row r="118" ht="18" customHeight="1" spans="1:12">
      <c r="A118" s="72">
        <v>113</v>
      </c>
      <c r="B118" s="105" t="str">
        <f>仇文和44!B6</f>
        <v>马路44-2</v>
      </c>
      <c r="C118" s="105" t="s">
        <v>45</v>
      </c>
      <c r="D118" s="115" t="s">
        <v>22</v>
      </c>
      <c r="E118" s="115" t="str">
        <f>仇文和44!C6</f>
        <v>泡沫+钢骨架+胶合板+活动板房+铁瓦顶</v>
      </c>
      <c r="F118" s="117">
        <f>仇文和44!H6</f>
        <v>51.46</v>
      </c>
      <c r="G118" s="117">
        <f>仇文和44!I6</f>
        <v>586</v>
      </c>
      <c r="H118" s="118">
        <f t="shared" si="5"/>
        <v>30156</v>
      </c>
      <c r="I118" s="126"/>
      <c r="J118" s="118"/>
      <c r="K118" s="118">
        <f t="shared" si="6"/>
        <v>30156</v>
      </c>
      <c r="L118" s="72"/>
    </row>
    <row r="119" ht="18" customHeight="1" spans="1:12">
      <c r="A119" s="72">
        <v>114</v>
      </c>
      <c r="B119" s="105" t="str">
        <f>仇文和44!B7</f>
        <v>马路44-3</v>
      </c>
      <c r="C119" s="105" t="s">
        <v>45</v>
      </c>
      <c r="D119" s="115" t="s">
        <v>22</v>
      </c>
      <c r="E119" s="115" t="str">
        <f>仇文和44!C7</f>
        <v>泡沫+钢骨架+钢板+胶合板房+帆布+铁瓦顶</v>
      </c>
      <c r="F119" s="117">
        <f>仇文和44!H7</f>
        <v>59.4</v>
      </c>
      <c r="G119" s="117">
        <f>仇文和44!I7</f>
        <v>540</v>
      </c>
      <c r="H119" s="118">
        <f t="shared" si="5"/>
        <v>32076</v>
      </c>
      <c r="I119" s="126"/>
      <c r="J119" s="118"/>
      <c r="K119" s="118">
        <f t="shared" si="6"/>
        <v>32076</v>
      </c>
      <c r="L119" s="72"/>
    </row>
    <row r="120" ht="18" customHeight="1" spans="1:12">
      <c r="A120" s="72">
        <v>115</v>
      </c>
      <c r="B120" s="105" t="str">
        <f>仇文和44!B8</f>
        <v>马路44-4</v>
      </c>
      <c r="C120" s="105" t="s">
        <v>45</v>
      </c>
      <c r="D120" s="115" t="s">
        <v>22</v>
      </c>
      <c r="E120" s="115" t="str">
        <f>仇文和44!C8</f>
        <v>泡沫+钢骨架+木板+蓬布+铁瓦顶</v>
      </c>
      <c r="F120" s="117">
        <f>仇文和44!H8</f>
        <v>57.04</v>
      </c>
      <c r="G120" s="117">
        <f>仇文和44!I8</f>
        <v>623</v>
      </c>
      <c r="H120" s="118">
        <f t="shared" si="5"/>
        <v>35536</v>
      </c>
      <c r="I120" s="126"/>
      <c r="J120" s="118"/>
      <c r="K120" s="118">
        <f t="shared" si="6"/>
        <v>35536</v>
      </c>
      <c r="L120" s="72"/>
    </row>
    <row r="121" ht="18" customHeight="1" spans="1:12">
      <c r="A121" s="72">
        <v>116</v>
      </c>
      <c r="B121" s="105" t="str">
        <f>方志敏45!B5</f>
        <v>马路45</v>
      </c>
      <c r="C121" s="105" t="str">
        <f>方志敏45!C2</f>
        <v>方志敏</v>
      </c>
      <c r="D121" s="115" t="s">
        <v>46</v>
      </c>
      <c r="E121" s="115" t="str">
        <f>方志敏45!C5</f>
        <v>泡沫+钢骨架+胶合板房+活动板房+树脂瓦顶</v>
      </c>
      <c r="F121" s="117">
        <f>方志敏45!H5</f>
        <v>191.6</v>
      </c>
      <c r="G121" s="117">
        <f>方志敏45!I5</f>
        <v>599</v>
      </c>
      <c r="H121" s="118">
        <f t="shared" si="5"/>
        <v>114768</v>
      </c>
      <c r="I121" s="126"/>
      <c r="J121" s="118"/>
      <c r="K121" s="118">
        <f t="shared" si="6"/>
        <v>114768</v>
      </c>
      <c r="L121" s="72"/>
    </row>
    <row r="122" ht="18" customHeight="1" spans="1:12">
      <c r="A122" s="72">
        <v>117</v>
      </c>
      <c r="B122" s="105" t="str">
        <f>朱三军46!B5</f>
        <v>马路46-1</v>
      </c>
      <c r="C122" s="105" t="str">
        <f>朱三军46!C2</f>
        <v>朱三军</v>
      </c>
      <c r="D122" s="115" t="s">
        <v>47</v>
      </c>
      <c r="E122" s="115" t="str">
        <f>朱三军46!C5</f>
        <v>钢箱子+钢骨架+胶合板+活动板房+铁瓦顶</v>
      </c>
      <c r="F122" s="117">
        <f>朱三军46!H5</f>
        <v>91.96</v>
      </c>
      <c r="G122" s="117">
        <f>朱三军46!I5</f>
        <v>854</v>
      </c>
      <c r="H122" s="118">
        <f t="shared" si="5"/>
        <v>78534</v>
      </c>
      <c r="I122" s="125" t="str">
        <f>朱三军46!B12</f>
        <v>跳桥</v>
      </c>
      <c r="J122" s="118">
        <f>朱三军46!J14</f>
        <v>20</v>
      </c>
      <c r="K122" s="118">
        <f t="shared" si="6"/>
        <v>78554</v>
      </c>
      <c r="L122" s="72"/>
    </row>
    <row r="123" ht="18" customHeight="1" spans="1:12">
      <c r="A123" s="72">
        <v>118</v>
      </c>
      <c r="B123" s="105" t="str">
        <f>朱三军46!B6</f>
        <v>马路46-2</v>
      </c>
      <c r="C123" s="105" t="str">
        <f>朱三军46!C2</f>
        <v>朱三军</v>
      </c>
      <c r="D123" s="115" t="s">
        <v>47</v>
      </c>
      <c r="E123" s="115" t="str">
        <f>朱三军46!C6</f>
        <v>钢箱子+钢骨架+胶合板+竹跳板+活动板房+铁瓦顶</v>
      </c>
      <c r="F123" s="117">
        <f>朱三军46!H6</f>
        <v>37</v>
      </c>
      <c r="G123" s="117">
        <f>朱三军46!I6</f>
        <v>925</v>
      </c>
      <c r="H123" s="118">
        <f t="shared" si="5"/>
        <v>34225</v>
      </c>
      <c r="I123" s="126"/>
      <c r="J123" s="118"/>
      <c r="K123" s="118">
        <f t="shared" si="6"/>
        <v>34225</v>
      </c>
      <c r="L123" s="72"/>
    </row>
    <row r="124" ht="18" customHeight="1" spans="1:12">
      <c r="A124" s="72">
        <v>119</v>
      </c>
      <c r="B124" s="105" t="str">
        <f>邓建兵47!B5</f>
        <v>马路47-1</v>
      </c>
      <c r="C124" s="105" t="s">
        <v>48</v>
      </c>
      <c r="D124" s="115" t="s">
        <v>28</v>
      </c>
      <c r="E124" s="115" t="str">
        <f>邓建兵47!C5</f>
        <v>油桶+钢骨架+胶合板+活动板房+铁瓦顶</v>
      </c>
      <c r="F124" s="117">
        <f>邓建兵47!H5</f>
        <v>42.31</v>
      </c>
      <c r="G124" s="117">
        <f>邓建兵47!I5</f>
        <v>640</v>
      </c>
      <c r="H124" s="118">
        <f t="shared" si="5"/>
        <v>27078</v>
      </c>
      <c r="I124" s="125" t="str">
        <f>邓建兵47!B12</f>
        <v>浮桥</v>
      </c>
      <c r="J124" s="118">
        <f>邓建兵47!J14</f>
        <v>1340</v>
      </c>
      <c r="K124" s="118">
        <f t="shared" si="6"/>
        <v>28418</v>
      </c>
      <c r="L124" s="72"/>
    </row>
    <row r="125" ht="18" customHeight="1" spans="1:12">
      <c r="A125" s="72">
        <v>120</v>
      </c>
      <c r="B125" s="105" t="str">
        <f>邓建兵47!B6</f>
        <v>马路47-2</v>
      </c>
      <c r="C125" s="105" t="s">
        <v>48</v>
      </c>
      <c r="D125" s="115" t="s">
        <v>28</v>
      </c>
      <c r="E125" s="115" t="str">
        <f>邓建兵47!C6</f>
        <v>油桶+钢骨架+胶合板+活动板房+铁瓦顶</v>
      </c>
      <c r="F125" s="117">
        <f>邓建兵47!H6</f>
        <v>23.31</v>
      </c>
      <c r="G125" s="117">
        <f>邓建兵47!I6</f>
        <v>499</v>
      </c>
      <c r="H125" s="118">
        <f t="shared" si="5"/>
        <v>11632</v>
      </c>
      <c r="I125" s="126"/>
      <c r="J125" s="118"/>
      <c r="K125" s="118">
        <f t="shared" si="6"/>
        <v>11632</v>
      </c>
      <c r="L125" s="72"/>
    </row>
    <row r="126" ht="18" customHeight="1" spans="1:12">
      <c r="A126" s="72">
        <v>121</v>
      </c>
      <c r="B126" s="105" t="str">
        <f>邓建兵47!B7</f>
        <v>马路47-3</v>
      </c>
      <c r="C126" s="105" t="s">
        <v>48</v>
      </c>
      <c r="D126" s="115" t="s">
        <v>28</v>
      </c>
      <c r="E126" s="115" t="str">
        <f>邓建兵47!C7</f>
        <v>油桶+钢骨架+胶合板+活动板房+铁瓦顶</v>
      </c>
      <c r="F126" s="117">
        <f>邓建兵47!H7</f>
        <v>45.54</v>
      </c>
      <c r="G126" s="117">
        <f>邓建兵47!I7</f>
        <v>645</v>
      </c>
      <c r="H126" s="118">
        <f t="shared" si="5"/>
        <v>29373</v>
      </c>
      <c r="I126" s="126"/>
      <c r="J126" s="118"/>
      <c r="K126" s="118">
        <f t="shared" si="6"/>
        <v>29373</v>
      </c>
      <c r="L126" s="72"/>
    </row>
    <row r="127" ht="18" customHeight="1" spans="1:12">
      <c r="A127" s="72">
        <v>122</v>
      </c>
      <c r="B127" s="105" t="str">
        <f>仇建财48!B5</f>
        <v>马路48</v>
      </c>
      <c r="C127" s="105" t="str">
        <f>仇建财48!C2</f>
        <v>仇建财</v>
      </c>
      <c r="D127" s="115" t="s">
        <v>49</v>
      </c>
      <c r="E127" s="115" t="str">
        <f>仇建财48!C5</f>
        <v>钢箱子+泡沫+钢骨架+生态板+活动板房+树脂顶</v>
      </c>
      <c r="F127" s="117">
        <f>仇建财48!H5</f>
        <v>252.8</v>
      </c>
      <c r="G127" s="117">
        <f>仇建财48!I5</f>
        <v>1284</v>
      </c>
      <c r="H127" s="118">
        <f t="shared" si="5"/>
        <v>324595</v>
      </c>
      <c r="I127" s="126"/>
      <c r="J127" s="118"/>
      <c r="K127" s="118">
        <f t="shared" si="6"/>
        <v>324595</v>
      </c>
      <c r="L127" s="72"/>
    </row>
    <row r="128" ht="18" customHeight="1" spans="1:12">
      <c r="A128" s="72">
        <v>123</v>
      </c>
      <c r="B128" s="105" t="str">
        <f>'魏通山 49'!B5</f>
        <v>马路49-1</v>
      </c>
      <c r="C128" s="105" t="str">
        <f>'魏通山 49'!C2</f>
        <v>魏通山</v>
      </c>
      <c r="D128" s="115" t="s">
        <v>28</v>
      </c>
      <c r="E128" s="115" t="str">
        <f>'魏通山 49'!C5</f>
        <v>泡沫+杉木板+轻钢骨架+活动板房+铁瓦顶</v>
      </c>
      <c r="F128" s="117">
        <f>'魏通山 49'!H5</f>
        <v>43.31</v>
      </c>
      <c r="G128" s="117">
        <f>'魏通山 49'!I5</f>
        <v>523</v>
      </c>
      <c r="H128" s="118">
        <f t="shared" si="5"/>
        <v>22651</v>
      </c>
      <c r="I128" s="125" t="str">
        <f>'魏通山 49'!B15</f>
        <v>附属平台</v>
      </c>
      <c r="J128" s="118">
        <f>'魏通山 49'!J17</f>
        <v>3570</v>
      </c>
      <c r="K128" s="118">
        <f t="shared" si="6"/>
        <v>26221</v>
      </c>
      <c r="L128" s="72"/>
    </row>
    <row r="129" ht="18" customHeight="1" spans="1:12">
      <c r="A129" s="72">
        <v>124</v>
      </c>
      <c r="B129" s="105" t="str">
        <f>'魏通山 49'!B6</f>
        <v>马路49-2</v>
      </c>
      <c r="C129" s="105" t="str">
        <f>'魏通山 49'!C2</f>
        <v>魏通山</v>
      </c>
      <c r="D129" s="115" t="s">
        <v>28</v>
      </c>
      <c r="E129" s="115" t="str">
        <f>'魏通山 49'!C6</f>
        <v>油桶+杉木板+轻钢骨架+活动板房+铁瓦顶</v>
      </c>
      <c r="F129" s="117">
        <f>'魏通山 49'!H6</f>
        <v>71.71</v>
      </c>
      <c r="G129" s="117">
        <f>'魏通山 49'!I6</f>
        <v>481</v>
      </c>
      <c r="H129" s="118">
        <f t="shared" si="5"/>
        <v>34493</v>
      </c>
      <c r="I129" s="126"/>
      <c r="J129" s="118"/>
      <c r="K129" s="118">
        <f t="shared" si="6"/>
        <v>34493</v>
      </c>
      <c r="L129" s="72"/>
    </row>
    <row r="130" ht="18" customHeight="1" spans="1:12">
      <c r="A130" s="72">
        <v>125</v>
      </c>
      <c r="B130" s="105" t="str">
        <f>'邓月南 50'!B5</f>
        <v>马路50-1</v>
      </c>
      <c r="C130" s="105" t="s">
        <v>50</v>
      </c>
      <c r="D130" s="115" t="s">
        <v>46</v>
      </c>
      <c r="E130" s="115" t="str">
        <f>'邓月南 50'!C5</f>
        <v>油桶+杉木板+轻钢骨架+活动板房+铁瓦顶</v>
      </c>
      <c r="F130" s="117">
        <f>'邓月南 50'!H5</f>
        <v>44.55</v>
      </c>
      <c r="G130" s="117">
        <f>'邓月南 50'!I5</f>
        <v>426</v>
      </c>
      <c r="H130" s="118">
        <f t="shared" si="5"/>
        <v>18978</v>
      </c>
      <c r="I130" s="125" t="str">
        <f>'邓月南 50'!B15</f>
        <v>附属平台</v>
      </c>
      <c r="J130" s="118">
        <f>'邓月南 50'!J17</f>
        <v>4352</v>
      </c>
      <c r="K130" s="118">
        <f t="shared" si="6"/>
        <v>23330</v>
      </c>
      <c r="L130" s="72"/>
    </row>
    <row r="131" ht="18" customHeight="1" spans="1:12">
      <c r="A131" s="72">
        <v>126</v>
      </c>
      <c r="B131" s="105" t="str">
        <f>'邓月南 50'!B6</f>
        <v>马路50-2</v>
      </c>
      <c r="C131" s="105" t="s">
        <v>50</v>
      </c>
      <c r="D131" s="115" t="s">
        <v>46</v>
      </c>
      <c r="E131" s="115" t="str">
        <f>'邓月南 50'!C6</f>
        <v>钢箱子+杉木板+轻钢骨架+活动板房+铁瓦顶</v>
      </c>
      <c r="F131" s="117">
        <f>'邓月南 50'!H6</f>
        <v>71</v>
      </c>
      <c r="G131" s="117">
        <f>'邓月南 50'!I6</f>
        <v>790</v>
      </c>
      <c r="H131" s="118">
        <f t="shared" si="5"/>
        <v>56090</v>
      </c>
      <c r="I131" s="126"/>
      <c r="J131" s="118"/>
      <c r="K131" s="118">
        <f t="shared" si="6"/>
        <v>56090</v>
      </c>
      <c r="L131" s="72"/>
    </row>
    <row r="132" ht="18" customHeight="1" spans="1:12">
      <c r="A132" s="72">
        <v>127</v>
      </c>
      <c r="B132" s="105" t="str">
        <f>'邓月南 50'!B7</f>
        <v>马路50-3</v>
      </c>
      <c r="C132" s="105" t="s">
        <v>50</v>
      </c>
      <c r="D132" s="115" t="s">
        <v>46</v>
      </c>
      <c r="E132" s="115" t="str">
        <f>'邓月南 50'!C7</f>
        <v>油桶+杉木板+轻钢骨架+油布房+油布顶</v>
      </c>
      <c r="F132" s="117">
        <f>'邓月南 50'!H7</f>
        <v>14.16</v>
      </c>
      <c r="G132" s="117">
        <f>'邓月南 50'!I7</f>
        <v>318</v>
      </c>
      <c r="H132" s="118">
        <f t="shared" si="5"/>
        <v>4503</v>
      </c>
      <c r="I132" s="126"/>
      <c r="J132" s="118"/>
      <c r="K132" s="118">
        <f t="shared" si="6"/>
        <v>4503</v>
      </c>
      <c r="L132" s="72"/>
    </row>
    <row r="133" ht="18" customHeight="1" spans="1:12">
      <c r="A133" s="72">
        <v>128</v>
      </c>
      <c r="B133" s="105" t="str">
        <f>谭跃军51!B5</f>
        <v>马路51-1</v>
      </c>
      <c r="C133" s="105" t="s">
        <v>51</v>
      </c>
      <c r="D133" s="115" t="s">
        <v>28</v>
      </c>
      <c r="E133" s="115" t="str">
        <f>谭跃军51!C5</f>
        <v>钢箱子+钢骨架+木板+活动板房+铁瓦顶</v>
      </c>
      <c r="F133" s="117">
        <f>谭跃军51!H5</f>
        <v>87.6</v>
      </c>
      <c r="G133" s="117">
        <f>谭跃军51!I5</f>
        <v>809</v>
      </c>
      <c r="H133" s="118">
        <f t="shared" si="5"/>
        <v>70868</v>
      </c>
      <c r="I133" s="125" t="str">
        <f>谭跃军51!B12</f>
        <v>附属平台</v>
      </c>
      <c r="J133" s="118">
        <f>谭跃军51!J14</f>
        <v>4048</v>
      </c>
      <c r="K133" s="118">
        <f t="shared" si="6"/>
        <v>74916</v>
      </c>
      <c r="L133" s="72"/>
    </row>
    <row r="134" ht="18" customHeight="1" spans="1:12">
      <c r="A134" s="72">
        <v>129</v>
      </c>
      <c r="B134" s="105" t="str">
        <f>谭跃军51!B6</f>
        <v>马路51-2</v>
      </c>
      <c r="C134" s="105" t="s">
        <v>51</v>
      </c>
      <c r="D134" s="115" t="s">
        <v>28</v>
      </c>
      <c r="E134" s="115" t="str">
        <f>谭跃军51!C6</f>
        <v>油桶+钢骨架+木板+木板房+铁瓦顶</v>
      </c>
      <c r="F134" s="117">
        <f>谭跃军51!H6</f>
        <v>28.71</v>
      </c>
      <c r="G134" s="117">
        <f>谭跃军51!I6</f>
        <v>665</v>
      </c>
      <c r="H134" s="118">
        <f t="shared" ref="H134:H197" si="7">F134*G134</f>
        <v>19092</v>
      </c>
      <c r="I134" s="126"/>
      <c r="J134" s="118"/>
      <c r="K134" s="118">
        <f t="shared" ref="K134:K197" si="8">J134+H134</f>
        <v>19092</v>
      </c>
      <c r="L134" s="72"/>
    </row>
    <row r="135" ht="18" customHeight="1" spans="1:12">
      <c r="A135" s="72">
        <v>130</v>
      </c>
      <c r="B135" s="105" t="str">
        <f>谭跃军51!B7</f>
        <v>马路51-3</v>
      </c>
      <c r="C135" s="105" t="s">
        <v>51</v>
      </c>
      <c r="D135" s="115" t="s">
        <v>28</v>
      </c>
      <c r="E135" s="115" t="str">
        <f>谭跃军51!C7</f>
        <v>油桶+钢骨架+钢板+油布+铁瓦顶</v>
      </c>
      <c r="F135" s="117">
        <f>谭跃军51!H7</f>
        <v>50.22</v>
      </c>
      <c r="G135" s="117">
        <f>谭跃军51!I7</f>
        <v>323</v>
      </c>
      <c r="H135" s="118">
        <f t="shared" si="7"/>
        <v>16221</v>
      </c>
      <c r="I135" s="126"/>
      <c r="J135" s="118"/>
      <c r="K135" s="118">
        <f t="shared" si="8"/>
        <v>16221</v>
      </c>
      <c r="L135" s="72"/>
    </row>
    <row r="136" ht="18" customHeight="1" spans="1:12">
      <c r="A136" s="72">
        <v>131</v>
      </c>
      <c r="B136" s="105" t="str">
        <f>邓志群52!B5</f>
        <v>马路52</v>
      </c>
      <c r="C136" s="105" t="str">
        <f>邓志群52!C2</f>
        <v>邓志群</v>
      </c>
      <c r="D136" s="115" t="s">
        <v>28</v>
      </c>
      <c r="E136" s="115" t="str">
        <f>邓志群52!C5</f>
        <v>油桶+钢骨架+胶合板+活动板房+铁瓦顶</v>
      </c>
      <c r="F136" s="117">
        <f>邓志群52!H5</f>
        <v>123</v>
      </c>
      <c r="G136" s="117">
        <f>邓志群52!I5</f>
        <v>500</v>
      </c>
      <c r="H136" s="118">
        <f t="shared" si="7"/>
        <v>61500</v>
      </c>
      <c r="I136" s="126"/>
      <c r="J136" s="118"/>
      <c r="K136" s="118">
        <f t="shared" si="8"/>
        <v>61500</v>
      </c>
      <c r="L136" s="72"/>
    </row>
    <row r="137" ht="18" customHeight="1" spans="1:12">
      <c r="A137" s="72">
        <v>132</v>
      </c>
      <c r="B137" s="105" t="str">
        <f>刘良元53!B5</f>
        <v>马路53</v>
      </c>
      <c r="C137" s="105" t="str">
        <f>刘良元53!C2</f>
        <v>刘良元</v>
      </c>
      <c r="D137" s="115" t="s">
        <v>28</v>
      </c>
      <c r="E137" s="115" t="str">
        <f>刘良元53!C5</f>
        <v>钢箱子+钢骨架+免漆木板+活动板房+铁瓦顶</v>
      </c>
      <c r="F137" s="117">
        <f>刘良元53!H5</f>
        <v>99.41</v>
      </c>
      <c r="G137" s="117">
        <f>刘良元53!I5</f>
        <v>751</v>
      </c>
      <c r="H137" s="118">
        <f t="shared" si="7"/>
        <v>74657</v>
      </c>
      <c r="I137" s="126"/>
      <c r="J137" s="118"/>
      <c r="K137" s="118">
        <f t="shared" si="8"/>
        <v>74657</v>
      </c>
      <c r="L137" s="72"/>
    </row>
    <row r="138" ht="18" customHeight="1" spans="1:12">
      <c r="A138" s="72">
        <v>133</v>
      </c>
      <c r="B138" s="105" t="str">
        <f>蔡延德54!B5</f>
        <v>马路54</v>
      </c>
      <c r="C138" s="105" t="str">
        <f>蔡延德54!C2</f>
        <v>蔡延德</v>
      </c>
      <c r="D138" s="115" t="s">
        <v>28</v>
      </c>
      <c r="E138" s="115" t="str">
        <f>蔡延德54!C5</f>
        <v>油桶++钢箱子+钢骨架+胶合板+活动板房+铁瓦顶</v>
      </c>
      <c r="F138" s="117">
        <f>蔡延德54!H5</f>
        <v>49.2</v>
      </c>
      <c r="G138" s="117">
        <f>蔡延德54!I5</f>
        <v>571</v>
      </c>
      <c r="H138" s="118">
        <f t="shared" si="7"/>
        <v>28093</v>
      </c>
      <c r="I138" s="125" t="str">
        <f>蔡延德54!B12</f>
        <v>附属平台</v>
      </c>
      <c r="J138" s="118">
        <f>蔡延德54!J14</f>
        <v>2784</v>
      </c>
      <c r="K138" s="118">
        <f t="shared" si="8"/>
        <v>30877</v>
      </c>
      <c r="L138" s="72"/>
    </row>
    <row r="139" ht="18" customHeight="1" spans="1:12">
      <c r="A139" s="72">
        <v>134</v>
      </c>
      <c r="B139" s="105" t="str">
        <f>刘仙花55!B5</f>
        <v>马路55-1</v>
      </c>
      <c r="C139" s="105" t="s">
        <v>52</v>
      </c>
      <c r="D139" s="115" t="s">
        <v>53</v>
      </c>
      <c r="E139" s="115" t="str">
        <f>刘仙花55!C5</f>
        <v>钢箱子+钢骨架+胶合板+活动板房+铁瓦顶</v>
      </c>
      <c r="F139" s="117">
        <f>刘仙花55!H5</f>
        <v>129.6</v>
      </c>
      <c r="G139" s="117">
        <f>刘仙花55!I5</f>
        <v>541</v>
      </c>
      <c r="H139" s="118">
        <f t="shared" si="7"/>
        <v>70114</v>
      </c>
      <c r="I139" s="126"/>
      <c r="J139" s="118"/>
      <c r="K139" s="118">
        <f t="shared" si="8"/>
        <v>70114</v>
      </c>
      <c r="L139" s="72"/>
    </row>
    <row r="140" ht="18" customHeight="1" spans="1:12">
      <c r="A140" s="72">
        <v>135</v>
      </c>
      <c r="B140" s="105" t="str">
        <f>刘仙花55!B6</f>
        <v>马路55-2</v>
      </c>
      <c r="C140" s="105" t="s">
        <v>52</v>
      </c>
      <c r="D140" s="115" t="s">
        <v>53</v>
      </c>
      <c r="E140" s="115" t="str">
        <f>刘仙花55!C6</f>
        <v>油桶+钢骨架+木板+木板房+铁瓦顶</v>
      </c>
      <c r="F140" s="117">
        <f>刘仙花55!H6</f>
        <v>84</v>
      </c>
      <c r="G140" s="117">
        <f>刘仙花55!I6</f>
        <v>565</v>
      </c>
      <c r="H140" s="118">
        <f t="shared" si="7"/>
        <v>47460</v>
      </c>
      <c r="I140" s="126"/>
      <c r="J140" s="118"/>
      <c r="K140" s="118">
        <f t="shared" si="8"/>
        <v>47460</v>
      </c>
      <c r="L140" s="72"/>
    </row>
    <row r="141" ht="18" customHeight="1" spans="1:12">
      <c r="A141" s="72">
        <v>136</v>
      </c>
      <c r="B141" s="105" t="str">
        <f>刘仙花55!B7</f>
        <v>马路55-3</v>
      </c>
      <c r="C141" s="105" t="s">
        <v>52</v>
      </c>
      <c r="D141" s="115" t="s">
        <v>53</v>
      </c>
      <c r="E141" s="115" t="str">
        <f>刘仙花55!C7</f>
        <v>油桶+钢骨架+木板+胶木板房+铁瓦顶</v>
      </c>
      <c r="F141" s="117">
        <f>刘仙花55!H7</f>
        <v>68.75</v>
      </c>
      <c r="G141" s="117">
        <f>刘仙花55!I7</f>
        <v>456</v>
      </c>
      <c r="H141" s="118">
        <f t="shared" si="7"/>
        <v>31350</v>
      </c>
      <c r="I141" s="125" t="s">
        <v>41</v>
      </c>
      <c r="J141" s="118">
        <f>刘仙花55!J14</f>
        <v>4224</v>
      </c>
      <c r="K141" s="118">
        <f t="shared" si="8"/>
        <v>35574</v>
      </c>
      <c r="L141" s="72"/>
    </row>
    <row r="142" ht="18" customHeight="1" spans="1:12">
      <c r="A142" s="72">
        <v>137</v>
      </c>
      <c r="B142" s="105" t="str">
        <f>钟屹56!B5</f>
        <v>马路56-1</v>
      </c>
      <c r="C142" s="105" t="str">
        <f>钟屹56!C2</f>
        <v>钟屹</v>
      </c>
      <c r="D142" s="115" t="s">
        <v>54</v>
      </c>
      <c r="E142" s="115" t="str">
        <f>钟屹56!C5</f>
        <v>油桶+钢骨架+胶合板+活动板房+铁瓦顶</v>
      </c>
      <c r="F142" s="117">
        <f>钟屹56!H5</f>
        <v>157.41</v>
      </c>
      <c r="G142" s="117">
        <f>钟屹56!I5</f>
        <v>456</v>
      </c>
      <c r="H142" s="118">
        <f t="shared" si="7"/>
        <v>71779</v>
      </c>
      <c r="I142" s="126"/>
      <c r="J142" s="118"/>
      <c r="K142" s="118">
        <f t="shared" si="8"/>
        <v>71779</v>
      </c>
      <c r="L142" s="72"/>
    </row>
    <row r="143" ht="18" customHeight="1" spans="1:12">
      <c r="A143" s="72">
        <v>138</v>
      </c>
      <c r="B143" s="105" t="str">
        <f>钟屹56!B6</f>
        <v>马路56-2</v>
      </c>
      <c r="C143" s="105" t="str">
        <f>钟屹56!C2</f>
        <v>钟屹</v>
      </c>
      <c r="D143" s="115" t="s">
        <v>54</v>
      </c>
      <c r="E143" s="115" t="str">
        <f>钟屹56!C6</f>
        <v>油桶+泡沫+钢骨架+胶合板+活动板房+铁瓦顶</v>
      </c>
      <c r="F143" s="117">
        <f>钟屹56!H6</f>
        <v>132</v>
      </c>
      <c r="G143" s="117">
        <f>钟屹56!I6</f>
        <v>411</v>
      </c>
      <c r="H143" s="118">
        <f t="shared" si="7"/>
        <v>54252</v>
      </c>
      <c r="I143" s="126"/>
      <c r="J143" s="118"/>
      <c r="K143" s="118">
        <f t="shared" si="8"/>
        <v>54252</v>
      </c>
      <c r="L143" s="72"/>
    </row>
    <row r="144" ht="18" customHeight="1" spans="1:12">
      <c r="A144" s="72">
        <v>139</v>
      </c>
      <c r="B144" s="105" t="str">
        <f>魏国强57!B5</f>
        <v>马路57-1</v>
      </c>
      <c r="C144" s="105" t="s">
        <v>55</v>
      </c>
      <c r="D144" s="115" t="s">
        <v>28</v>
      </c>
      <c r="E144" s="115" t="str">
        <f>魏国强57!C5</f>
        <v>钢箱子+钢骨架+木板+活动板房+铁瓦顶</v>
      </c>
      <c r="F144" s="117">
        <f>魏国强57!H5</f>
        <v>72.22</v>
      </c>
      <c r="G144" s="117">
        <f>魏国强57!I5</f>
        <v>584</v>
      </c>
      <c r="H144" s="118">
        <f t="shared" si="7"/>
        <v>42176</v>
      </c>
      <c r="I144" s="126"/>
      <c r="J144" s="118"/>
      <c r="K144" s="118">
        <f t="shared" si="8"/>
        <v>42176</v>
      </c>
      <c r="L144" s="72"/>
    </row>
    <row r="145" ht="18" customHeight="1" spans="1:12">
      <c r="A145" s="72">
        <v>140</v>
      </c>
      <c r="B145" s="105" t="str">
        <f>魏国强57!B6</f>
        <v>马路57-2</v>
      </c>
      <c r="C145" s="105" t="s">
        <v>55</v>
      </c>
      <c r="D145" s="115" t="s">
        <v>28</v>
      </c>
      <c r="E145" s="115" t="str">
        <f>魏国强57!C6</f>
        <v>油桶+钢骨架+胶合板+铁皮油布房+铁瓦顶</v>
      </c>
      <c r="F145" s="117">
        <f>魏国强57!H6</f>
        <v>24</v>
      </c>
      <c r="G145" s="117">
        <f>魏国强57!I6</f>
        <v>385</v>
      </c>
      <c r="H145" s="118">
        <f t="shared" si="7"/>
        <v>9240</v>
      </c>
      <c r="I145" s="126"/>
      <c r="J145" s="118"/>
      <c r="K145" s="118">
        <f t="shared" si="8"/>
        <v>9240</v>
      </c>
      <c r="L145" s="72"/>
    </row>
    <row r="146" ht="18" customHeight="1" spans="1:12">
      <c r="A146" s="72">
        <v>141</v>
      </c>
      <c r="B146" s="105" t="str">
        <f>魏国强57!B7</f>
        <v>马路57-3</v>
      </c>
      <c r="C146" s="105" t="s">
        <v>55</v>
      </c>
      <c r="D146" s="115" t="s">
        <v>28</v>
      </c>
      <c r="E146" s="115" t="str">
        <f>魏国强57!C7</f>
        <v>油桶+钢骨架+木板+铁皮房+铁瓦顶</v>
      </c>
      <c r="F146" s="117">
        <f>魏国强57!H7</f>
        <v>27.6</v>
      </c>
      <c r="G146" s="117">
        <f>魏国强57!I7</f>
        <v>489</v>
      </c>
      <c r="H146" s="118">
        <f t="shared" si="7"/>
        <v>13496</v>
      </c>
      <c r="I146" s="126"/>
      <c r="J146" s="118"/>
      <c r="K146" s="118">
        <f t="shared" si="8"/>
        <v>13496</v>
      </c>
      <c r="L146" s="72"/>
    </row>
    <row r="147" ht="18" customHeight="1" spans="1:12">
      <c r="A147" s="72">
        <v>142</v>
      </c>
      <c r="B147" s="105" t="str">
        <f>魏国强57!B8</f>
        <v>马路57-4</v>
      </c>
      <c r="C147" s="105" t="s">
        <v>55</v>
      </c>
      <c r="D147" s="115" t="s">
        <v>28</v>
      </c>
      <c r="E147" s="115" t="str">
        <f>魏国强57!C8</f>
        <v>油桶+钢骨架+胶合板+油布房+铁瓦顶</v>
      </c>
      <c r="F147" s="117">
        <f>魏国强57!H8</f>
        <v>20.58</v>
      </c>
      <c r="G147" s="117">
        <f>魏国强57!I8</f>
        <v>374</v>
      </c>
      <c r="H147" s="118">
        <f t="shared" si="7"/>
        <v>7697</v>
      </c>
      <c r="I147" s="126"/>
      <c r="J147" s="118"/>
      <c r="K147" s="118">
        <f t="shared" si="8"/>
        <v>7697</v>
      </c>
      <c r="L147" s="72"/>
    </row>
    <row r="148" ht="18" customHeight="1" spans="1:12">
      <c r="A148" s="72">
        <v>143</v>
      </c>
      <c r="B148" s="105" t="str">
        <f>魏国强57!B9</f>
        <v>马路57-5</v>
      </c>
      <c r="C148" s="105" t="s">
        <v>55</v>
      </c>
      <c r="D148" s="105" t="s">
        <v>28</v>
      </c>
      <c r="E148" s="115" t="str">
        <f>魏国强57!C9</f>
        <v>油桶+钢骨架+胶合板+油布房+铁瓦顶</v>
      </c>
      <c r="F148" s="117">
        <f>魏国强57!H9</f>
        <v>22.2</v>
      </c>
      <c r="G148" s="117">
        <f>魏国强57!I9</f>
        <v>397</v>
      </c>
      <c r="H148" s="118">
        <f t="shared" si="7"/>
        <v>8813</v>
      </c>
      <c r="I148" s="126"/>
      <c r="J148" s="118"/>
      <c r="K148" s="118">
        <f t="shared" si="8"/>
        <v>8813</v>
      </c>
      <c r="L148" s="72"/>
    </row>
    <row r="149" ht="18" customHeight="1" spans="1:12">
      <c r="A149" s="72">
        <v>144</v>
      </c>
      <c r="B149" s="105" t="str">
        <f>魏国强57!B10</f>
        <v>马路57-6</v>
      </c>
      <c r="C149" s="105" t="s">
        <v>55</v>
      </c>
      <c r="D149" s="105" t="s">
        <v>28</v>
      </c>
      <c r="E149" s="115" t="str">
        <f>魏国强57!C10</f>
        <v>油桶+钢骨架+木板+木板铁皮房+铁瓦顶</v>
      </c>
      <c r="F149" s="117">
        <f>魏国强57!H10</f>
        <v>31.95</v>
      </c>
      <c r="G149" s="117">
        <f>魏国强57!I10</f>
        <v>573</v>
      </c>
      <c r="H149" s="118">
        <f t="shared" si="7"/>
        <v>18307</v>
      </c>
      <c r="I149" s="126"/>
      <c r="J149" s="118"/>
      <c r="K149" s="118">
        <f t="shared" si="8"/>
        <v>18307</v>
      </c>
      <c r="L149" s="72"/>
    </row>
    <row r="150" ht="18" customHeight="1" spans="1:12">
      <c r="A150" s="72">
        <v>145</v>
      </c>
      <c r="B150" s="105" t="str">
        <f>魏国强57!B11</f>
        <v>马路57-7</v>
      </c>
      <c r="C150" s="105" t="s">
        <v>55</v>
      </c>
      <c r="D150" s="105" t="s">
        <v>28</v>
      </c>
      <c r="E150" s="115" t="str">
        <f>魏国强57!C11</f>
        <v>油桶+钢骨架+木板+木板铁皮房+铁瓦顶</v>
      </c>
      <c r="F150" s="117">
        <f>魏国强57!H11</f>
        <v>25.01</v>
      </c>
      <c r="G150" s="117">
        <f>魏国强57!I11</f>
        <v>573</v>
      </c>
      <c r="H150" s="118">
        <f t="shared" si="7"/>
        <v>14331</v>
      </c>
      <c r="I150" s="126"/>
      <c r="J150" s="118"/>
      <c r="K150" s="118">
        <f t="shared" si="8"/>
        <v>14331</v>
      </c>
      <c r="L150" s="72"/>
    </row>
    <row r="151" ht="18" customHeight="1" spans="1:12">
      <c r="A151" s="72">
        <v>146</v>
      </c>
      <c r="B151" s="105" t="str">
        <f>魏国强57!B12</f>
        <v>马路57-8</v>
      </c>
      <c r="C151" s="105" t="s">
        <v>55</v>
      </c>
      <c r="D151" s="105" t="s">
        <v>28</v>
      </c>
      <c r="E151" s="115" t="str">
        <f>魏国强57!C12</f>
        <v>油桶+钢骨架+胶合板+铁皮房+铁瓦顶</v>
      </c>
      <c r="F151" s="117">
        <f>魏国强57!H12</f>
        <v>22.2</v>
      </c>
      <c r="G151" s="117">
        <f>魏国强57!I12</f>
        <v>391</v>
      </c>
      <c r="H151" s="118">
        <f t="shared" si="7"/>
        <v>8680</v>
      </c>
      <c r="I151" s="126"/>
      <c r="J151" s="118"/>
      <c r="K151" s="118">
        <f t="shared" si="8"/>
        <v>8680</v>
      </c>
      <c r="L151" s="72"/>
    </row>
    <row r="152" ht="18" customHeight="1" spans="1:12">
      <c r="A152" s="72">
        <v>147</v>
      </c>
      <c r="B152" s="105" t="str">
        <f>邓定云58!B5</f>
        <v>马路58-1</v>
      </c>
      <c r="C152" s="105" t="s">
        <v>56</v>
      </c>
      <c r="D152" s="105" t="s">
        <v>28</v>
      </c>
      <c r="E152" s="115" t="str">
        <f>邓定云58!C5</f>
        <v>油桶+钢骨架+胶合板+活动板房+铁瓦顶</v>
      </c>
      <c r="F152" s="117">
        <f>邓定云58!H5</f>
        <v>118.56</v>
      </c>
      <c r="G152" s="117">
        <f>邓定云58!I5</f>
        <v>441</v>
      </c>
      <c r="H152" s="118">
        <f t="shared" si="7"/>
        <v>52285</v>
      </c>
      <c r="I152" s="126"/>
      <c r="J152" s="118"/>
      <c r="K152" s="118">
        <f t="shared" si="8"/>
        <v>52285</v>
      </c>
      <c r="L152" s="72"/>
    </row>
    <row r="153" ht="18" customHeight="1" spans="1:12">
      <c r="A153" s="72">
        <v>148</v>
      </c>
      <c r="B153" s="105" t="str">
        <f>邓定云58!B6</f>
        <v>马路58-2</v>
      </c>
      <c r="C153" s="105" t="s">
        <v>56</v>
      </c>
      <c r="D153" s="105" t="s">
        <v>28</v>
      </c>
      <c r="E153" s="115" t="str">
        <f>邓定云58!C6</f>
        <v>油桶+钢骨架+胶合板+活动板房+铁瓦顶</v>
      </c>
      <c r="F153" s="117">
        <f>邓定云58!H6</f>
        <v>37.06</v>
      </c>
      <c r="G153" s="117">
        <f>邓定云58!I6</f>
        <v>532</v>
      </c>
      <c r="H153" s="118">
        <f t="shared" si="7"/>
        <v>19716</v>
      </c>
      <c r="I153" s="126"/>
      <c r="J153" s="118"/>
      <c r="K153" s="118">
        <f t="shared" si="8"/>
        <v>19716</v>
      </c>
      <c r="L153" s="72"/>
    </row>
    <row r="154" ht="18" customHeight="1" spans="1:12">
      <c r="A154" s="72">
        <v>149</v>
      </c>
      <c r="B154" s="105" t="str">
        <f>邓定云58!B7</f>
        <v>马路58-3</v>
      </c>
      <c r="C154" s="105" t="s">
        <v>56</v>
      </c>
      <c r="D154" s="105" t="s">
        <v>28</v>
      </c>
      <c r="E154" s="115" t="str">
        <f>邓定云58!C7</f>
        <v>油桶+钢骨架+胶合板+活动板房+铁瓦顶</v>
      </c>
      <c r="F154" s="117">
        <f>邓定云58!H7</f>
        <v>58.73</v>
      </c>
      <c r="G154" s="117">
        <f>邓定云58!I7</f>
        <v>408</v>
      </c>
      <c r="H154" s="118">
        <f t="shared" si="7"/>
        <v>23962</v>
      </c>
      <c r="I154" s="126"/>
      <c r="J154" s="118"/>
      <c r="K154" s="118">
        <f t="shared" si="8"/>
        <v>23962</v>
      </c>
      <c r="L154" s="72"/>
    </row>
    <row r="155" ht="18" customHeight="1" spans="1:12">
      <c r="A155" s="72">
        <v>150</v>
      </c>
      <c r="B155" s="105" t="str">
        <f>邓定云58!B8</f>
        <v>马路58-4</v>
      </c>
      <c r="C155" s="105" t="s">
        <v>56</v>
      </c>
      <c r="D155" s="105" t="s">
        <v>28</v>
      </c>
      <c r="E155" s="115" t="str">
        <f>邓定云58!C8</f>
        <v>油桶+钢骨架+胶合板+活动板房+铁瓦顶</v>
      </c>
      <c r="F155" s="117">
        <f>邓定云58!H8</f>
        <v>43.6</v>
      </c>
      <c r="G155" s="117">
        <f>邓定云58!I8</f>
        <v>483</v>
      </c>
      <c r="H155" s="118">
        <f t="shared" si="7"/>
        <v>21059</v>
      </c>
      <c r="I155" s="126"/>
      <c r="J155" s="118"/>
      <c r="K155" s="118">
        <f t="shared" si="8"/>
        <v>21059</v>
      </c>
      <c r="L155" s="72"/>
    </row>
    <row r="156" ht="18" customHeight="1" spans="1:12">
      <c r="A156" s="72">
        <v>151</v>
      </c>
      <c r="B156" s="105" t="str">
        <f>邓定云58!B9</f>
        <v>马路58-5</v>
      </c>
      <c r="C156" s="105" t="s">
        <v>56</v>
      </c>
      <c r="D156" s="105" t="s">
        <v>28</v>
      </c>
      <c r="E156" s="115" t="str">
        <f>邓定云58!C9</f>
        <v>油桶+钢骨架+胶合板+木板铁皮房+铁瓦顶</v>
      </c>
      <c r="F156" s="117">
        <f>邓定云58!H9</f>
        <v>42</v>
      </c>
      <c r="G156" s="117">
        <f>邓定云58!I9</f>
        <v>372</v>
      </c>
      <c r="H156" s="118">
        <f t="shared" si="7"/>
        <v>15624</v>
      </c>
      <c r="I156" s="126"/>
      <c r="J156" s="118"/>
      <c r="K156" s="118">
        <f t="shared" si="8"/>
        <v>15624</v>
      </c>
      <c r="L156" s="72"/>
    </row>
    <row r="157" ht="18" customHeight="1" spans="1:12">
      <c r="A157" s="72">
        <v>152</v>
      </c>
      <c r="B157" s="105" t="str">
        <f>邓定云58!B10</f>
        <v>马路58-6</v>
      </c>
      <c r="C157" s="105" t="s">
        <v>56</v>
      </c>
      <c r="D157" s="105" t="s">
        <v>28</v>
      </c>
      <c r="E157" s="115" t="str">
        <f>邓定云58!C10</f>
        <v>油桶+钢骨架+木板+铁皮房+铁瓦顶</v>
      </c>
      <c r="F157" s="117">
        <f>邓定云58!H10</f>
        <v>90.72</v>
      </c>
      <c r="G157" s="117">
        <f>邓定云58!I10</f>
        <v>360</v>
      </c>
      <c r="H157" s="118">
        <f t="shared" si="7"/>
        <v>32659</v>
      </c>
      <c r="I157" s="126"/>
      <c r="J157" s="118"/>
      <c r="K157" s="118">
        <f t="shared" si="8"/>
        <v>32659</v>
      </c>
      <c r="L157" s="72"/>
    </row>
    <row r="158" ht="18" customHeight="1" spans="1:12">
      <c r="A158" s="72">
        <v>153</v>
      </c>
      <c r="B158" s="105" t="str">
        <f>周安群59!B5</f>
        <v>马路59-1</v>
      </c>
      <c r="C158" s="105" t="s">
        <v>57</v>
      </c>
      <c r="D158" s="105" t="s">
        <v>58</v>
      </c>
      <c r="E158" s="115" t="str">
        <f>周安群59!C5</f>
        <v>钢箱子+钢骨架+木板+活动板房+铁瓦顶</v>
      </c>
      <c r="F158" s="117">
        <f>周安群59!H5</f>
        <v>85.05</v>
      </c>
      <c r="G158" s="117">
        <f>周安群59!I5</f>
        <v>1024</v>
      </c>
      <c r="H158" s="118">
        <f t="shared" si="7"/>
        <v>87091</v>
      </c>
      <c r="I158" s="125" t="str">
        <f>周安群59!B12</f>
        <v>附属平台</v>
      </c>
      <c r="J158" s="118">
        <f>周安群59!J14</f>
        <v>2000</v>
      </c>
      <c r="K158" s="118">
        <f t="shared" si="8"/>
        <v>89091</v>
      </c>
      <c r="L158" s="72"/>
    </row>
    <row r="159" ht="18" customHeight="1" spans="1:12">
      <c r="A159" s="72">
        <v>154</v>
      </c>
      <c r="B159" s="105" t="str">
        <f>周安群59!B6</f>
        <v>马路59-2</v>
      </c>
      <c r="C159" s="105" t="s">
        <v>57</v>
      </c>
      <c r="D159" s="105" t="s">
        <v>58</v>
      </c>
      <c r="E159" s="115" t="str">
        <f>周安群59!C6</f>
        <v>油桶+钢骨架+木板+铁皮房+铁瓦顶</v>
      </c>
      <c r="F159" s="117">
        <f>周安群59!H6</f>
        <v>46.2</v>
      </c>
      <c r="G159" s="117">
        <f>周安群59!I6</f>
        <v>413</v>
      </c>
      <c r="H159" s="118">
        <f t="shared" si="7"/>
        <v>19081</v>
      </c>
      <c r="I159" s="126"/>
      <c r="J159" s="118"/>
      <c r="K159" s="118">
        <f t="shared" si="8"/>
        <v>19081</v>
      </c>
      <c r="L159" s="72"/>
    </row>
    <row r="160" ht="18" customHeight="1" spans="1:12">
      <c r="A160" s="72">
        <v>155</v>
      </c>
      <c r="B160" s="105" t="str">
        <f>周安群59!B7</f>
        <v>马路59-3</v>
      </c>
      <c r="C160" s="105" t="s">
        <v>57</v>
      </c>
      <c r="D160" s="105" t="s">
        <v>58</v>
      </c>
      <c r="E160" s="115" t="str">
        <f>周安群59!C7</f>
        <v>油桶+钢骨架+胶合板+活动板房+铁瓦顶</v>
      </c>
      <c r="F160" s="117">
        <f>周安群59!H7</f>
        <v>52</v>
      </c>
      <c r="G160" s="117">
        <f>周安群59!I7</f>
        <v>309</v>
      </c>
      <c r="H160" s="118">
        <f t="shared" si="7"/>
        <v>16068</v>
      </c>
      <c r="I160" s="126"/>
      <c r="J160" s="118"/>
      <c r="K160" s="118">
        <f t="shared" si="8"/>
        <v>16068</v>
      </c>
      <c r="L160" s="72"/>
    </row>
    <row r="161" ht="18" customHeight="1" spans="1:12">
      <c r="A161" s="72">
        <v>156</v>
      </c>
      <c r="B161" s="105" t="str">
        <f>夏新兵60!B5</f>
        <v>马路60</v>
      </c>
      <c r="C161" s="105" t="str">
        <f>夏新兵60!C2</f>
        <v>夏新兵</v>
      </c>
      <c r="D161" s="105" t="s">
        <v>58</v>
      </c>
      <c r="E161" s="115" t="str">
        <f>夏新兵60!C5</f>
        <v>钢箱子+钢骨架+木板+活动板房+铁瓦顶</v>
      </c>
      <c r="F161" s="117">
        <f>夏新兵60!H5</f>
        <v>93.6</v>
      </c>
      <c r="G161" s="117">
        <f>夏新兵60!I5</f>
        <v>790</v>
      </c>
      <c r="H161" s="118">
        <f t="shared" si="7"/>
        <v>73944</v>
      </c>
      <c r="I161" s="126"/>
      <c r="J161" s="118"/>
      <c r="K161" s="118">
        <f t="shared" si="8"/>
        <v>73944</v>
      </c>
      <c r="L161" s="72"/>
    </row>
    <row r="162" ht="18" customHeight="1" spans="1:12">
      <c r="A162" s="72">
        <v>157</v>
      </c>
      <c r="B162" s="105" t="str">
        <f>'魏妮娜 61'!B5</f>
        <v>马路61-1</v>
      </c>
      <c r="C162" s="105" t="s">
        <v>59</v>
      </c>
      <c r="D162" s="105" t="s">
        <v>28</v>
      </c>
      <c r="E162" s="115" t="str">
        <f>'魏妮娜 61'!C5</f>
        <v>钢箱子+杉木板+轻钢骨架+活动板房+铁瓦顶</v>
      </c>
      <c r="F162" s="117">
        <f>'魏妮娜 61'!H5</f>
        <v>113.6</v>
      </c>
      <c r="G162" s="117">
        <f>'魏妮娜 61'!I5</f>
        <v>740</v>
      </c>
      <c r="H162" s="118">
        <f t="shared" si="7"/>
        <v>84064</v>
      </c>
      <c r="I162" s="125" t="str">
        <f>'魏妮娜 61'!B15</f>
        <v>附属平台</v>
      </c>
      <c r="J162" s="118">
        <f>'魏妮娜 61'!J17</f>
        <v>4290</v>
      </c>
      <c r="K162" s="118">
        <f t="shared" si="8"/>
        <v>88354</v>
      </c>
      <c r="L162" s="72"/>
    </row>
    <row r="163" ht="18" customHeight="1" spans="1:12">
      <c r="A163" s="72">
        <v>158</v>
      </c>
      <c r="B163" s="105" t="str">
        <f>'魏妮娜 61'!B6</f>
        <v>马路61-2</v>
      </c>
      <c r="C163" s="105" t="s">
        <v>59</v>
      </c>
      <c r="D163" s="105" t="s">
        <v>28</v>
      </c>
      <c r="E163" s="115" t="str">
        <f>'魏妮娜 61'!C6</f>
        <v>油桶+杉木板+轻钢骨架+活动板房+铁瓦顶</v>
      </c>
      <c r="F163" s="117">
        <f>'魏妮娜 61'!H6</f>
        <v>71.05</v>
      </c>
      <c r="G163" s="117">
        <f>'魏妮娜 61'!I6</f>
        <v>440</v>
      </c>
      <c r="H163" s="118">
        <f t="shared" si="7"/>
        <v>31262</v>
      </c>
      <c r="I163" s="126"/>
      <c r="J163" s="118"/>
      <c r="K163" s="118">
        <f t="shared" si="8"/>
        <v>31262</v>
      </c>
      <c r="L163" s="72"/>
    </row>
    <row r="164" ht="18" customHeight="1" spans="1:12">
      <c r="A164" s="72">
        <v>159</v>
      </c>
      <c r="B164" s="105" t="str">
        <f>'魏妮娜 61'!B7</f>
        <v>马路61-3</v>
      </c>
      <c r="C164" s="105" t="s">
        <v>59</v>
      </c>
      <c r="D164" s="105" t="s">
        <v>28</v>
      </c>
      <c r="E164" s="115" t="str">
        <f>'魏妮娜 61'!C7</f>
        <v>油桶+杉木板+轻钢骨架+活动板房+铁瓦顶</v>
      </c>
      <c r="F164" s="117">
        <f>'魏妮娜 61'!H7</f>
        <v>33.6</v>
      </c>
      <c r="G164" s="117">
        <f>'魏妮娜 61'!I7</f>
        <v>508</v>
      </c>
      <c r="H164" s="118">
        <f t="shared" si="7"/>
        <v>17069</v>
      </c>
      <c r="I164" s="126"/>
      <c r="J164" s="118"/>
      <c r="K164" s="118">
        <f t="shared" si="8"/>
        <v>17069</v>
      </c>
      <c r="L164" s="72"/>
    </row>
    <row r="165" ht="18" customHeight="1" spans="1:12">
      <c r="A165" s="72">
        <v>160</v>
      </c>
      <c r="B165" s="105" t="str">
        <f>'魏妮娜 61'!B8</f>
        <v>马路61-4</v>
      </c>
      <c r="C165" s="105" t="s">
        <v>59</v>
      </c>
      <c r="D165" s="105" t="s">
        <v>28</v>
      </c>
      <c r="E165" s="115" t="str">
        <f>'魏妮娜 61'!C8</f>
        <v>油桶+杉木板+轻钢骨架+活动板房+铁瓦顶</v>
      </c>
      <c r="F165" s="117">
        <f>'魏妮娜 61'!H8</f>
        <v>75.02</v>
      </c>
      <c r="G165" s="117">
        <f>'魏妮娜 61'!I8</f>
        <v>534</v>
      </c>
      <c r="H165" s="118">
        <f t="shared" si="7"/>
        <v>40061</v>
      </c>
      <c r="I165" s="126"/>
      <c r="J165" s="118"/>
      <c r="K165" s="118">
        <f t="shared" si="8"/>
        <v>40061</v>
      </c>
      <c r="L165" s="72"/>
    </row>
    <row r="166" ht="18" customHeight="1" spans="1:12">
      <c r="A166" s="72">
        <v>161</v>
      </c>
      <c r="B166" s="105" t="str">
        <f>'魏宏岩 62'!B5</f>
        <v>马路62</v>
      </c>
      <c r="C166" s="105" t="str">
        <f>'魏宏岩 62'!C2</f>
        <v>魏宏岩</v>
      </c>
      <c r="D166" s="105" t="s">
        <v>28</v>
      </c>
      <c r="E166" s="115" t="str">
        <f>'魏宏岩 62'!C5</f>
        <v>油桶+杂木板+轻钢骨架+木板房+木架顶</v>
      </c>
      <c r="F166" s="117">
        <f>'魏宏岩 62'!H5</f>
        <v>24</v>
      </c>
      <c r="G166" s="117">
        <f>'魏宏岩 62'!I5</f>
        <v>395</v>
      </c>
      <c r="H166" s="118">
        <f t="shared" si="7"/>
        <v>9480</v>
      </c>
      <c r="I166" s="126"/>
      <c r="J166" s="118"/>
      <c r="K166" s="118">
        <f t="shared" si="8"/>
        <v>9480</v>
      </c>
      <c r="L166" s="72"/>
    </row>
    <row r="167" s="96" customFormat="1" ht="18" customHeight="1" spans="1:12">
      <c r="A167" s="72">
        <v>162</v>
      </c>
      <c r="B167" s="105" t="str">
        <f>'魏新岩 63'!B5</f>
        <v>马路63</v>
      </c>
      <c r="C167" s="105" t="str">
        <f>'魏新岩 63'!C2</f>
        <v>魏新岩</v>
      </c>
      <c r="D167" s="105" t="s">
        <v>28</v>
      </c>
      <c r="E167" s="115" t="str">
        <f>'魏新岩 63'!C5</f>
        <v>水泥趸船</v>
      </c>
      <c r="F167" s="117">
        <f>'魏新岩 63'!H5</f>
        <v>73.44</v>
      </c>
      <c r="G167" s="117">
        <f>'魏新岩 63'!I5</f>
        <v>990</v>
      </c>
      <c r="H167" s="118">
        <f t="shared" si="7"/>
        <v>72706</v>
      </c>
      <c r="I167" s="126"/>
      <c r="J167" s="118"/>
      <c r="K167" s="118">
        <f t="shared" si="8"/>
        <v>72706</v>
      </c>
      <c r="L167" s="72"/>
    </row>
    <row r="168" ht="18" customHeight="1" spans="1:12">
      <c r="A168" s="72">
        <v>163</v>
      </c>
      <c r="B168" s="105" t="str">
        <f>'邓莲花 64'!B5</f>
        <v>马路64</v>
      </c>
      <c r="C168" s="105" t="str">
        <f>'邓莲花 64'!C2</f>
        <v>邓莲花</v>
      </c>
      <c r="D168" s="105" t="s">
        <v>28</v>
      </c>
      <c r="E168" s="115" t="str">
        <f>'邓莲花 64'!C5</f>
        <v>油桶+杂木板+轻钢骨架+木板房+铁瓦顶</v>
      </c>
      <c r="F168" s="117">
        <f>'邓莲花 64'!H5</f>
        <v>24</v>
      </c>
      <c r="G168" s="117">
        <f>'邓莲花 64'!I5</f>
        <v>560</v>
      </c>
      <c r="H168" s="118">
        <f t="shared" si="7"/>
        <v>13440</v>
      </c>
      <c r="I168" s="126"/>
      <c r="J168" s="118"/>
      <c r="K168" s="118">
        <f t="shared" si="8"/>
        <v>13440</v>
      </c>
      <c r="L168" s="72"/>
    </row>
    <row r="169" ht="18" customHeight="1" spans="1:12">
      <c r="A169" s="72">
        <v>164</v>
      </c>
      <c r="B169" s="105" t="str">
        <f>'魏文兵 65'!B5</f>
        <v>马路65-1</v>
      </c>
      <c r="C169" s="105" t="s">
        <v>60</v>
      </c>
      <c r="D169" s="105" t="s">
        <v>28</v>
      </c>
      <c r="E169" s="115" t="str">
        <f>'魏文兵 65'!C5</f>
        <v>油桶+杉木板+轻钢骨架+木板房+铁瓦顶</v>
      </c>
      <c r="F169" s="117">
        <f>'魏文兵 65'!H5</f>
        <v>111</v>
      </c>
      <c r="G169" s="117">
        <f>'魏文兵 65'!I5</f>
        <v>484</v>
      </c>
      <c r="H169" s="118">
        <f t="shared" si="7"/>
        <v>53724</v>
      </c>
      <c r="I169" s="125" t="str">
        <f>'魏文兵 65'!B15</f>
        <v>附属平台</v>
      </c>
      <c r="J169" s="118">
        <f>'魏文兵 65'!J17</f>
        <v>10835</v>
      </c>
      <c r="K169" s="118">
        <f t="shared" si="8"/>
        <v>64559</v>
      </c>
      <c r="L169" s="72"/>
    </row>
    <row r="170" ht="18" customHeight="1" spans="1:12">
      <c r="A170" s="72">
        <v>165</v>
      </c>
      <c r="B170" s="105" t="str">
        <f>'魏文兵 65'!B6</f>
        <v>马路65-2</v>
      </c>
      <c r="C170" s="105" t="s">
        <v>60</v>
      </c>
      <c r="D170" s="105" t="s">
        <v>28</v>
      </c>
      <c r="E170" s="115" t="str">
        <f>'魏文兵 65'!C6</f>
        <v>钢箱子+杉木板+轻钢骨架+活动板房+铁瓦顶</v>
      </c>
      <c r="F170" s="117">
        <f>'魏文兵 65'!H6</f>
        <v>63.44</v>
      </c>
      <c r="G170" s="117">
        <f>'魏文兵 65'!I6</f>
        <v>790</v>
      </c>
      <c r="H170" s="118">
        <f t="shared" si="7"/>
        <v>50118</v>
      </c>
      <c r="I170" s="126"/>
      <c r="J170" s="118"/>
      <c r="K170" s="118">
        <f t="shared" si="8"/>
        <v>50118</v>
      </c>
      <c r="L170" s="72"/>
    </row>
    <row r="171" ht="18" customHeight="1" spans="1:12">
      <c r="A171" s="72">
        <v>166</v>
      </c>
      <c r="B171" s="105" t="str">
        <f>'魏文兵 65'!B7</f>
        <v>马路65-3</v>
      </c>
      <c r="C171" s="105" t="s">
        <v>60</v>
      </c>
      <c r="D171" s="105" t="s">
        <v>28</v>
      </c>
      <c r="E171" s="115" t="str">
        <f>'魏文兵 65'!C7</f>
        <v>钢箱子+杉木板+轻钢骨架+活动板房+铁瓦顶</v>
      </c>
      <c r="F171" s="117">
        <f>'魏文兵 65'!H7</f>
        <v>73.2</v>
      </c>
      <c r="G171" s="117">
        <f>'魏文兵 65'!I7</f>
        <v>880</v>
      </c>
      <c r="H171" s="118">
        <f t="shared" si="7"/>
        <v>64416</v>
      </c>
      <c r="I171" s="126"/>
      <c r="J171" s="118"/>
      <c r="K171" s="118">
        <f t="shared" si="8"/>
        <v>64416</v>
      </c>
      <c r="L171" s="72"/>
    </row>
    <row r="172" ht="18" customHeight="1" spans="1:12">
      <c r="A172" s="72">
        <v>167</v>
      </c>
      <c r="B172" s="105" t="str">
        <f>'魏文兵 65'!B8</f>
        <v>马路65-4</v>
      </c>
      <c r="C172" s="105" t="s">
        <v>60</v>
      </c>
      <c r="D172" s="105" t="s">
        <v>28</v>
      </c>
      <c r="E172" s="115" t="str">
        <f>'魏文兵 65'!C8</f>
        <v>油桶+胶合板+轻钢骨架+木板房+铁瓦顶</v>
      </c>
      <c r="F172" s="117">
        <f>'魏文兵 65'!H8</f>
        <v>74.25</v>
      </c>
      <c r="G172" s="117">
        <f>'魏文兵 65'!I8</f>
        <v>425</v>
      </c>
      <c r="H172" s="118">
        <f t="shared" si="7"/>
        <v>31556</v>
      </c>
      <c r="I172" s="126"/>
      <c r="J172" s="118"/>
      <c r="K172" s="118">
        <f t="shared" si="8"/>
        <v>31556</v>
      </c>
      <c r="L172" s="72"/>
    </row>
    <row r="173" ht="18" customHeight="1" spans="1:12">
      <c r="A173" s="72">
        <v>168</v>
      </c>
      <c r="B173" s="105" t="str">
        <f>'段小连 66'!B5</f>
        <v>马路66-1</v>
      </c>
      <c r="C173" s="105" t="s">
        <v>61</v>
      </c>
      <c r="D173" s="105" t="s">
        <v>62</v>
      </c>
      <c r="E173" s="115" t="str">
        <f>'段小连 66'!C5</f>
        <v>油桶+杉木板+轻钢骨架+木板房+铁瓦顶</v>
      </c>
      <c r="F173" s="117">
        <f>'段小连 66'!H5</f>
        <v>174</v>
      </c>
      <c r="G173" s="117">
        <f>'段小连 66'!I5</f>
        <v>600</v>
      </c>
      <c r="H173" s="118">
        <f t="shared" si="7"/>
        <v>104400</v>
      </c>
      <c r="I173" s="125" t="str">
        <f>'段小连 66'!B15</f>
        <v>附属平台</v>
      </c>
      <c r="J173" s="118">
        <f>'段小连 66'!J15</f>
        <v>32011</v>
      </c>
      <c r="K173" s="118">
        <f t="shared" si="8"/>
        <v>136411</v>
      </c>
      <c r="L173" s="72"/>
    </row>
    <row r="174" ht="18" customHeight="1" spans="1:12">
      <c r="A174" s="72">
        <v>169</v>
      </c>
      <c r="B174" s="105" t="str">
        <f>'段小连 66'!B6</f>
        <v>马路66-2</v>
      </c>
      <c r="C174" s="105" t="s">
        <v>61</v>
      </c>
      <c r="D174" s="105" t="s">
        <v>62</v>
      </c>
      <c r="E174" s="115" t="str">
        <f>'段小连 66'!C6</f>
        <v>油桶+杉木板+轻钢骨架+铁皮木板房+铁瓦顶</v>
      </c>
      <c r="F174" s="117">
        <f>'段小连 66'!H6</f>
        <v>93.33</v>
      </c>
      <c r="G174" s="117">
        <f>'段小连 66'!I6</f>
        <v>525</v>
      </c>
      <c r="H174" s="118">
        <f t="shared" si="7"/>
        <v>48998</v>
      </c>
      <c r="I174" s="125" t="str">
        <f>'段小连 66'!B16</f>
        <v>附属平台</v>
      </c>
      <c r="J174" s="118">
        <f>'段小连 66'!J16</f>
        <v>15444</v>
      </c>
      <c r="K174" s="118">
        <f t="shared" si="8"/>
        <v>64442</v>
      </c>
      <c r="L174" s="72"/>
    </row>
    <row r="175" ht="18" customHeight="1" spans="1:12">
      <c r="A175" s="72">
        <v>170</v>
      </c>
      <c r="B175" s="105" t="str">
        <f>'段小连 66'!B7</f>
        <v>马路66-3</v>
      </c>
      <c r="C175" s="105" t="s">
        <v>61</v>
      </c>
      <c r="D175" s="105" t="s">
        <v>62</v>
      </c>
      <c r="E175" s="115" t="str">
        <f>'段小连 66'!C7</f>
        <v>油桶+杉木板+轻钢骨架+铁皮板房+铁瓦顶</v>
      </c>
      <c r="F175" s="117">
        <f>'段小连 66'!H7</f>
        <v>64.05</v>
      </c>
      <c r="G175" s="117">
        <f>'段小连 66'!I7</f>
        <v>525</v>
      </c>
      <c r="H175" s="118">
        <f t="shared" si="7"/>
        <v>33626</v>
      </c>
      <c r="I175" s="126"/>
      <c r="J175" s="118"/>
      <c r="K175" s="118">
        <f t="shared" si="8"/>
        <v>33626</v>
      </c>
      <c r="L175" s="72"/>
    </row>
    <row r="176" ht="18" customHeight="1" spans="1:12">
      <c r="A176" s="72">
        <v>171</v>
      </c>
      <c r="B176" s="105" t="str">
        <f>'段小连 66'!B8</f>
        <v>马路66-4</v>
      </c>
      <c r="C176" s="105" t="s">
        <v>61</v>
      </c>
      <c r="D176" s="105" t="s">
        <v>62</v>
      </c>
      <c r="E176" s="115" t="str">
        <f>'段小连 66'!C8</f>
        <v>油桶+杉木板+轻钢骨架+铁皮板房+铁瓦顶</v>
      </c>
      <c r="F176" s="117">
        <f>'段小连 66'!H8</f>
        <v>71.92</v>
      </c>
      <c r="G176" s="117">
        <f>'段小连 66'!I8</f>
        <v>505</v>
      </c>
      <c r="H176" s="118">
        <f t="shared" si="7"/>
        <v>36320</v>
      </c>
      <c r="I176" s="126"/>
      <c r="J176" s="118"/>
      <c r="K176" s="118">
        <f t="shared" si="8"/>
        <v>36320</v>
      </c>
      <c r="L176" s="72"/>
    </row>
    <row r="177" ht="18" customHeight="1" spans="1:12">
      <c r="A177" s="72">
        <v>172</v>
      </c>
      <c r="B177" s="105" t="str">
        <f>'段小连 66'!B9</f>
        <v>马路66-5</v>
      </c>
      <c r="C177" s="105" t="s">
        <v>61</v>
      </c>
      <c r="D177" s="105" t="s">
        <v>62</v>
      </c>
      <c r="E177" s="115" t="str">
        <f>'段小连 66'!C9</f>
        <v>油桶+杉木板+轻钢骨架+铁皮板房+铁瓦顶</v>
      </c>
      <c r="F177" s="117">
        <f>'段小连 66'!H9</f>
        <v>79.36</v>
      </c>
      <c r="G177" s="117">
        <f>'段小连 66'!I9</f>
        <v>510</v>
      </c>
      <c r="H177" s="118">
        <f t="shared" si="7"/>
        <v>40474</v>
      </c>
      <c r="I177" s="126"/>
      <c r="J177" s="118"/>
      <c r="K177" s="118">
        <f t="shared" si="8"/>
        <v>40474</v>
      </c>
      <c r="L177" s="72"/>
    </row>
    <row r="178" ht="18" customHeight="1" spans="1:12">
      <c r="A178" s="72">
        <v>173</v>
      </c>
      <c r="B178" s="105" t="str">
        <f>魏克武67!B5</f>
        <v>马路67</v>
      </c>
      <c r="C178" s="105" t="str">
        <f>魏克武67!C2</f>
        <v>魏克武</v>
      </c>
      <c r="D178" s="105" t="s">
        <v>28</v>
      </c>
      <c r="E178" s="115" t="str">
        <f>魏克武67!C5</f>
        <v>油桶+杉木板+轻钢骨架+铁皮木板房+铁瓦顶</v>
      </c>
      <c r="F178" s="117">
        <f>魏克武67!H5</f>
        <v>39.04</v>
      </c>
      <c r="G178" s="117">
        <f>魏克武67!I5</f>
        <v>417</v>
      </c>
      <c r="H178" s="118">
        <f t="shared" si="7"/>
        <v>16280</v>
      </c>
      <c r="I178" s="126"/>
      <c r="J178" s="118"/>
      <c r="K178" s="118">
        <f t="shared" si="8"/>
        <v>16280</v>
      </c>
      <c r="L178" s="72"/>
    </row>
    <row r="179" ht="18" customHeight="1" spans="1:12">
      <c r="A179" s="72">
        <v>174</v>
      </c>
      <c r="B179" s="105" t="str">
        <f>'邓刚林 68'!B5</f>
        <v>马路68-1</v>
      </c>
      <c r="C179" s="105" t="s">
        <v>63</v>
      </c>
      <c r="D179" s="105" t="s">
        <v>46</v>
      </c>
      <c r="E179" s="115" t="str">
        <f>'邓刚林 68'!C5</f>
        <v>油桶+杉木板+轻钢骨架+活动板房+铁瓦顶</v>
      </c>
      <c r="F179" s="117">
        <f>'邓刚林 68'!H5</f>
        <v>39.04</v>
      </c>
      <c r="G179" s="117">
        <f>'邓刚林 68'!I5</f>
        <v>459</v>
      </c>
      <c r="H179" s="118">
        <f t="shared" si="7"/>
        <v>17919</v>
      </c>
      <c r="I179" s="126"/>
      <c r="J179" s="118"/>
      <c r="K179" s="118">
        <f t="shared" si="8"/>
        <v>17919</v>
      </c>
      <c r="L179" s="72"/>
    </row>
    <row r="180" ht="18" customHeight="1" spans="1:12">
      <c r="A180" s="72">
        <v>175</v>
      </c>
      <c r="B180" s="105" t="str">
        <f>'邓刚林 68'!B6</f>
        <v>马路68-2</v>
      </c>
      <c r="C180" s="105" t="s">
        <v>63</v>
      </c>
      <c r="D180" s="105" t="s">
        <v>46</v>
      </c>
      <c r="E180" s="115" t="str">
        <f>'邓刚林 68'!C6</f>
        <v>油桶+杉木板+轻钢骨架+活动板房+铁瓦顶</v>
      </c>
      <c r="F180" s="117">
        <f>'邓刚林 68'!H6</f>
        <v>75.6</v>
      </c>
      <c r="G180" s="117">
        <f>'邓刚林 68'!I6</f>
        <v>506</v>
      </c>
      <c r="H180" s="118">
        <f t="shared" si="7"/>
        <v>38254</v>
      </c>
      <c r="I180" s="125" t="str">
        <f>'邓刚林 68'!B15</f>
        <v>附属平台</v>
      </c>
      <c r="J180" s="118">
        <f>'邓刚林 68'!J17</f>
        <v>17144</v>
      </c>
      <c r="K180" s="118">
        <f t="shared" si="8"/>
        <v>55398</v>
      </c>
      <c r="L180" s="72"/>
    </row>
    <row r="181" ht="18" customHeight="1" spans="1:12">
      <c r="A181" s="72">
        <v>176</v>
      </c>
      <c r="B181" s="105" t="str">
        <f>'邓刚林 68'!B7</f>
        <v>马路68-3</v>
      </c>
      <c r="C181" s="105" t="s">
        <v>63</v>
      </c>
      <c r="D181" s="105" t="s">
        <v>46</v>
      </c>
      <c r="E181" s="115" t="str">
        <f>'邓刚林 68'!C7</f>
        <v>钢箱子+杉木板+钢板+轻钢骨架+活动板房+铁瓦顶</v>
      </c>
      <c r="F181" s="117">
        <f>'邓刚林 68'!H7</f>
        <v>61.75</v>
      </c>
      <c r="G181" s="117">
        <f>'邓刚林 68'!I7</f>
        <v>843</v>
      </c>
      <c r="H181" s="118">
        <f t="shared" si="7"/>
        <v>52055</v>
      </c>
      <c r="I181" s="126"/>
      <c r="J181" s="118"/>
      <c r="K181" s="118">
        <f t="shared" si="8"/>
        <v>52055</v>
      </c>
      <c r="L181" s="72"/>
    </row>
    <row r="182" ht="18" customHeight="1" spans="1:12">
      <c r="A182" s="72">
        <v>177</v>
      </c>
      <c r="B182" s="105" t="str">
        <f>'邓刚林 68'!B8</f>
        <v>马路68-4</v>
      </c>
      <c r="C182" s="105" t="s">
        <v>63</v>
      </c>
      <c r="D182" s="105" t="s">
        <v>46</v>
      </c>
      <c r="E182" s="115" t="str">
        <f>'邓刚林 68'!C8</f>
        <v>油桶+杉木板+轻钢骨架+油布房+铁瓦顶</v>
      </c>
      <c r="F182" s="117">
        <f>'邓刚林 68'!H8</f>
        <v>5.7</v>
      </c>
      <c r="G182" s="117">
        <f>'邓刚林 68'!I8</f>
        <v>345</v>
      </c>
      <c r="H182" s="118">
        <f t="shared" si="7"/>
        <v>1967</v>
      </c>
      <c r="I182" s="126"/>
      <c r="J182" s="118"/>
      <c r="K182" s="118">
        <f t="shared" si="8"/>
        <v>1967</v>
      </c>
      <c r="L182" s="72"/>
    </row>
    <row r="183" ht="18" customHeight="1" spans="1:12">
      <c r="A183" s="72">
        <v>178</v>
      </c>
      <c r="B183" s="105" t="str">
        <f>'邓刚林 68'!B9</f>
        <v>马路68-5</v>
      </c>
      <c r="C183" s="105" t="s">
        <v>63</v>
      </c>
      <c r="D183" s="105" t="s">
        <v>46</v>
      </c>
      <c r="E183" s="115" t="str">
        <f>'邓刚林 68'!C9</f>
        <v>钢箱子+杉木板+轻钢骨架+活动板房+铁瓦顶</v>
      </c>
      <c r="F183" s="117">
        <f>'邓刚林 68'!H9</f>
        <v>86.64</v>
      </c>
      <c r="G183" s="117">
        <f>'邓刚林 68'!I9</f>
        <v>775</v>
      </c>
      <c r="H183" s="118">
        <f t="shared" si="7"/>
        <v>67146</v>
      </c>
      <c r="I183" s="126"/>
      <c r="J183" s="118"/>
      <c r="K183" s="118">
        <f t="shared" si="8"/>
        <v>67146</v>
      </c>
      <c r="L183" s="72"/>
    </row>
    <row r="184" ht="18" customHeight="1" spans="1:12">
      <c r="A184" s="72">
        <v>179</v>
      </c>
      <c r="B184" s="105" t="str">
        <f>'邓岸林 69'!B5</f>
        <v>马路69-1</v>
      </c>
      <c r="C184" s="105" t="s">
        <v>64</v>
      </c>
      <c r="D184" s="105" t="s">
        <v>46</v>
      </c>
      <c r="E184" s="115" t="str">
        <f>'邓岸林 69'!C5</f>
        <v>钢箱子+胶合板+轻钢骨架+活动板房+铁瓦顶</v>
      </c>
      <c r="F184" s="117">
        <f>'邓岸林 69'!H5</f>
        <v>98.01</v>
      </c>
      <c r="G184" s="117">
        <f>'邓岸林 69'!I5</f>
        <v>724</v>
      </c>
      <c r="H184" s="118">
        <f t="shared" si="7"/>
        <v>70959</v>
      </c>
      <c r="I184" s="125" t="str">
        <f>'邓岸林 69'!B15</f>
        <v>附属平台</v>
      </c>
      <c r="J184" s="118">
        <f>'邓岸林 69'!J15</f>
        <v>9690</v>
      </c>
      <c r="K184" s="118">
        <f t="shared" si="8"/>
        <v>80649</v>
      </c>
      <c r="L184" s="72"/>
    </row>
    <row r="185" ht="18" customHeight="1" spans="1:12">
      <c r="A185" s="72">
        <v>180</v>
      </c>
      <c r="B185" s="105" t="str">
        <f>'邓岸林 69'!B6</f>
        <v>马路69-2</v>
      </c>
      <c r="C185" s="105" t="s">
        <v>64</v>
      </c>
      <c r="D185" s="105" t="s">
        <v>46</v>
      </c>
      <c r="E185" s="115" t="str">
        <f>'邓岸林 69'!C6</f>
        <v>钢箱子+胶合板+轻钢骨架+活动板房+铁瓦顶</v>
      </c>
      <c r="F185" s="117">
        <f>'邓岸林 69'!H6</f>
        <v>92</v>
      </c>
      <c r="G185" s="117">
        <f>'邓岸林 69'!I6</f>
        <v>746</v>
      </c>
      <c r="H185" s="118">
        <f t="shared" si="7"/>
        <v>68632</v>
      </c>
      <c r="I185" s="126"/>
      <c r="J185" s="118"/>
      <c r="K185" s="118">
        <f t="shared" si="8"/>
        <v>68632</v>
      </c>
      <c r="L185" s="72"/>
    </row>
    <row r="186" ht="18" customHeight="1" spans="1:12">
      <c r="A186" s="72">
        <v>181</v>
      </c>
      <c r="B186" s="105" t="str">
        <f>'邓岸林 69'!B7</f>
        <v>马路69-3</v>
      </c>
      <c r="C186" s="105" t="s">
        <v>64</v>
      </c>
      <c r="D186" s="105" t="s">
        <v>46</v>
      </c>
      <c r="E186" s="115" t="str">
        <f>'邓岸林 69'!C7</f>
        <v>油罐底+胶合板+轻钢骨架+活动板房+铁瓦顶</v>
      </c>
      <c r="F186" s="117">
        <f>'邓岸林 69'!H7</f>
        <v>36</v>
      </c>
      <c r="G186" s="117">
        <f>'邓岸林 69'!I7</f>
        <v>676</v>
      </c>
      <c r="H186" s="118">
        <f t="shared" si="7"/>
        <v>24336</v>
      </c>
      <c r="I186" s="126"/>
      <c r="J186" s="118"/>
      <c r="K186" s="118">
        <f t="shared" si="8"/>
        <v>24336</v>
      </c>
      <c r="L186" s="72"/>
    </row>
    <row r="187" ht="18" customHeight="1" spans="1:12">
      <c r="A187" s="72">
        <v>182</v>
      </c>
      <c r="B187" s="105" t="str">
        <f>'邓岸林 69'!B8</f>
        <v>马路69-4</v>
      </c>
      <c r="C187" s="105" t="s">
        <v>64</v>
      </c>
      <c r="D187" s="105" t="s">
        <v>46</v>
      </c>
      <c r="E187" s="115" t="str">
        <f>'邓岸林 69'!C8</f>
        <v>钢箱子+胶合板+轻钢骨架+活动板房+铁瓦顶</v>
      </c>
      <c r="F187" s="117">
        <f>'邓岸林 69'!H8</f>
        <v>115.9</v>
      </c>
      <c r="G187" s="117">
        <f>'邓岸林 69'!I8</f>
        <v>700</v>
      </c>
      <c r="H187" s="118">
        <f t="shared" si="7"/>
        <v>81130</v>
      </c>
      <c r="I187" s="126"/>
      <c r="J187" s="118"/>
      <c r="K187" s="118">
        <f t="shared" si="8"/>
        <v>81130</v>
      </c>
      <c r="L187" s="72"/>
    </row>
    <row r="188" ht="18" customHeight="1" spans="1:12">
      <c r="A188" s="72">
        <v>183</v>
      </c>
      <c r="B188" s="105" t="str">
        <f>'王黑兵 70'!B5</f>
        <v>马路70-1</v>
      </c>
      <c r="C188" s="105" t="s">
        <v>65</v>
      </c>
      <c r="D188" s="105" t="s">
        <v>58</v>
      </c>
      <c r="E188" s="115" t="str">
        <f>'王黑兵 70'!C5</f>
        <v>钢箱子+杉木板+轻钢骨架+活动板房+铁瓦顶</v>
      </c>
      <c r="F188" s="117">
        <f>'王黑兵 70'!H5</f>
        <v>83.78</v>
      </c>
      <c r="G188" s="117">
        <f>'王黑兵 70'!I5</f>
        <v>990</v>
      </c>
      <c r="H188" s="118">
        <f t="shared" si="7"/>
        <v>82942</v>
      </c>
      <c r="I188" s="125" t="str">
        <f>'王黑兵 70'!B15</f>
        <v>附属平台</v>
      </c>
      <c r="J188" s="118">
        <f>'王黑兵 70'!J15</f>
        <v>17568</v>
      </c>
      <c r="K188" s="118">
        <f t="shared" si="8"/>
        <v>100510</v>
      </c>
      <c r="L188" s="72"/>
    </row>
    <row r="189" ht="18" customHeight="1" spans="1:12">
      <c r="A189" s="72">
        <v>184</v>
      </c>
      <c r="B189" s="105" t="str">
        <f>'王黑兵 70'!B6</f>
        <v>马路70-2</v>
      </c>
      <c r="C189" s="105" t="s">
        <v>65</v>
      </c>
      <c r="D189" s="105" t="s">
        <v>58</v>
      </c>
      <c r="E189" s="115" t="str">
        <f>'王黑兵 70'!C6</f>
        <v>钢箱子+杉木板+轻钢骨架+活动板房+铁瓦顶</v>
      </c>
      <c r="F189" s="117">
        <f>'王黑兵 70'!H6</f>
        <v>66.7</v>
      </c>
      <c r="G189" s="117">
        <f>'王黑兵 70'!I6</f>
        <v>1130</v>
      </c>
      <c r="H189" s="118">
        <f t="shared" si="7"/>
        <v>75371</v>
      </c>
      <c r="I189" s="126"/>
      <c r="J189" s="118"/>
      <c r="K189" s="118">
        <f t="shared" si="8"/>
        <v>75371</v>
      </c>
      <c r="L189" s="72"/>
    </row>
    <row r="190" ht="18" customHeight="1" spans="1:12">
      <c r="A190" s="72">
        <v>185</v>
      </c>
      <c r="B190" s="105" t="str">
        <f>夏春山71!B5</f>
        <v>马路71-1</v>
      </c>
      <c r="C190" s="105" t="str">
        <f>夏春山71!C2</f>
        <v>夏春山</v>
      </c>
      <c r="D190" s="105" t="s">
        <v>58</v>
      </c>
      <c r="E190" s="115" t="str">
        <f>夏春山71!C5</f>
        <v>钢箱子+轻钢骨架+胶合板+活动板房+铁瓦顶</v>
      </c>
      <c r="F190" s="117">
        <f>夏春山71!H5</f>
        <v>84.91</v>
      </c>
      <c r="G190" s="117">
        <f>夏春山71!I5</f>
        <v>758</v>
      </c>
      <c r="H190" s="118">
        <f t="shared" si="7"/>
        <v>64362</v>
      </c>
      <c r="I190" s="125" t="str">
        <f>夏春山71!B12</f>
        <v>附属平台</v>
      </c>
      <c r="J190" s="118">
        <f>夏春山71!J14</f>
        <v>3552</v>
      </c>
      <c r="K190" s="118">
        <f t="shared" si="8"/>
        <v>67914</v>
      </c>
      <c r="L190" s="72"/>
    </row>
    <row r="191" ht="18" customHeight="1" spans="1:12">
      <c r="A191" s="72">
        <v>186</v>
      </c>
      <c r="B191" s="105" t="str">
        <f>夏春山71!B6</f>
        <v>马路71-2</v>
      </c>
      <c r="C191" s="105" t="str">
        <f>夏春山71!C2</f>
        <v>夏春山</v>
      </c>
      <c r="D191" s="105" t="s">
        <v>58</v>
      </c>
      <c r="E191" s="115" t="str">
        <f>夏春山71!C6</f>
        <v>钢箱子+轻钢骨架+木板+活动板房+铁瓦顶</v>
      </c>
      <c r="F191" s="117">
        <f>夏春山71!H6</f>
        <v>70.4</v>
      </c>
      <c r="G191" s="117">
        <f>夏春山71!I6</f>
        <v>952</v>
      </c>
      <c r="H191" s="118">
        <f t="shared" si="7"/>
        <v>67021</v>
      </c>
      <c r="I191" s="126"/>
      <c r="J191" s="118"/>
      <c r="K191" s="118">
        <f t="shared" si="8"/>
        <v>67021</v>
      </c>
      <c r="L191" s="72"/>
    </row>
    <row r="192" ht="18" customHeight="1" spans="1:12">
      <c r="A192" s="72">
        <v>187</v>
      </c>
      <c r="B192" s="105" t="str">
        <f>夏春山71!B7</f>
        <v>马路71-3</v>
      </c>
      <c r="C192" s="105" t="str">
        <f>夏春山71!C2</f>
        <v>夏春山</v>
      </c>
      <c r="D192" s="105" t="s">
        <v>58</v>
      </c>
      <c r="E192" s="115" t="str">
        <f>夏春山71!C7</f>
        <v>油桶+木板+轻钢骨架+活动板房+铁瓦顶</v>
      </c>
      <c r="F192" s="117">
        <f>夏春山71!H7</f>
        <v>17.1</v>
      </c>
      <c r="G192" s="117">
        <f>夏春山71!I7</f>
        <v>520</v>
      </c>
      <c r="H192" s="118">
        <f t="shared" si="7"/>
        <v>8892</v>
      </c>
      <c r="I192" s="126"/>
      <c r="J192" s="118"/>
      <c r="K192" s="118">
        <f t="shared" si="8"/>
        <v>8892</v>
      </c>
      <c r="L192" s="72"/>
    </row>
    <row r="193" ht="18" customHeight="1" spans="1:12">
      <c r="A193" s="72">
        <v>188</v>
      </c>
      <c r="B193" s="105" t="str">
        <f>夏光明72!B5</f>
        <v>马路72-1</v>
      </c>
      <c r="C193" s="105" t="s">
        <v>66</v>
      </c>
      <c r="D193" s="105" t="s">
        <v>58</v>
      </c>
      <c r="E193" s="115" t="str">
        <f>夏光明72!C5</f>
        <v>钢箱子+轻钢骨架+胶合板+活动板房+铁瓦顶</v>
      </c>
      <c r="F193" s="117">
        <f>夏光明72!H5</f>
        <v>86.01</v>
      </c>
      <c r="G193" s="117">
        <f>夏光明72!I5</f>
        <v>771</v>
      </c>
      <c r="H193" s="118">
        <f t="shared" si="7"/>
        <v>66314</v>
      </c>
      <c r="I193" s="126"/>
      <c r="J193" s="118"/>
      <c r="K193" s="118">
        <f t="shared" si="8"/>
        <v>66314</v>
      </c>
      <c r="L193" s="72"/>
    </row>
    <row r="194" ht="18" customHeight="1" spans="1:12">
      <c r="A194" s="72">
        <v>189</v>
      </c>
      <c r="B194" s="105" t="str">
        <f>夏光明72!B6</f>
        <v>马路72-2</v>
      </c>
      <c r="C194" s="105" t="s">
        <v>66</v>
      </c>
      <c r="D194" s="105" t="s">
        <v>58</v>
      </c>
      <c r="E194" s="115" t="str">
        <f>夏光明72!C6</f>
        <v>油桶+木板+轻钢骨架+胶木板房+铁瓦顶</v>
      </c>
      <c r="F194" s="117">
        <f>夏光明72!H6</f>
        <v>32.86</v>
      </c>
      <c r="G194" s="117">
        <f>夏光明72!I6</f>
        <v>306</v>
      </c>
      <c r="H194" s="118">
        <f t="shared" si="7"/>
        <v>10055</v>
      </c>
      <c r="I194" s="126"/>
      <c r="J194" s="118"/>
      <c r="K194" s="118">
        <f t="shared" si="8"/>
        <v>10055</v>
      </c>
      <c r="L194" s="72"/>
    </row>
    <row r="195" ht="18" customHeight="1" spans="1:12">
      <c r="A195" s="72">
        <v>190</v>
      </c>
      <c r="B195" s="105" t="str">
        <f>夏光明72!B7</f>
        <v>马路72-3</v>
      </c>
      <c r="C195" s="105" t="s">
        <v>66</v>
      </c>
      <c r="D195" s="105" t="s">
        <v>58</v>
      </c>
      <c r="E195" s="115" t="str">
        <f>夏光明72!C7</f>
        <v>钢箱子+轻钢骨架+胶合板+活动板房+铁瓦顶</v>
      </c>
      <c r="F195" s="117">
        <f>夏光明72!H7</f>
        <v>33</v>
      </c>
      <c r="G195" s="117">
        <f>夏光明72!I7</f>
        <v>848</v>
      </c>
      <c r="H195" s="118">
        <f t="shared" si="7"/>
        <v>27984</v>
      </c>
      <c r="I195" s="126"/>
      <c r="J195" s="118"/>
      <c r="K195" s="118">
        <f t="shared" si="8"/>
        <v>27984</v>
      </c>
      <c r="L195" s="72"/>
    </row>
    <row r="196" ht="18" customHeight="1" spans="1:12">
      <c r="A196" s="72">
        <v>191</v>
      </c>
      <c r="B196" s="105" t="str">
        <f>夏光明72!B8</f>
        <v>马路72-4</v>
      </c>
      <c r="C196" s="105" t="s">
        <v>66</v>
      </c>
      <c r="D196" s="105" t="s">
        <v>58</v>
      </c>
      <c r="E196" s="115" t="str">
        <f>夏光明72!C8</f>
        <v>钢箱子+轻钢骨架+胶合板+活动板房+铁瓦顶</v>
      </c>
      <c r="F196" s="117">
        <f>夏光明72!H8</f>
        <v>27.5</v>
      </c>
      <c r="G196" s="117">
        <f>夏光明72!I8</f>
        <v>662</v>
      </c>
      <c r="H196" s="118">
        <f t="shared" si="7"/>
        <v>18205</v>
      </c>
      <c r="I196" s="126"/>
      <c r="J196" s="118"/>
      <c r="K196" s="118">
        <f t="shared" si="8"/>
        <v>18205</v>
      </c>
      <c r="L196" s="72"/>
    </row>
    <row r="197" ht="18" customHeight="1" spans="1:12">
      <c r="A197" s="72">
        <v>192</v>
      </c>
      <c r="B197" s="105" t="str">
        <f>夏光明72!B9</f>
        <v>马路72-5</v>
      </c>
      <c r="C197" s="105" t="s">
        <v>66</v>
      </c>
      <c r="D197" s="105" t="s">
        <v>58</v>
      </c>
      <c r="E197" s="115" t="str">
        <f>夏光明72!C9</f>
        <v>油桶+木板+轻钢骨架+铁瓦棚</v>
      </c>
      <c r="F197" s="117">
        <f>夏光明72!H9</f>
        <v>42</v>
      </c>
      <c r="G197" s="117">
        <f>夏光明72!I9</f>
        <v>285</v>
      </c>
      <c r="H197" s="118">
        <f t="shared" si="7"/>
        <v>11970</v>
      </c>
      <c r="I197" s="126"/>
      <c r="J197" s="118"/>
      <c r="K197" s="118">
        <f t="shared" si="8"/>
        <v>11970</v>
      </c>
      <c r="L197" s="72"/>
    </row>
    <row r="198" ht="18" customHeight="1" spans="1:12">
      <c r="A198" s="72">
        <v>193</v>
      </c>
      <c r="B198" s="105" t="str">
        <f>夏光明72!B10</f>
        <v>马路72-6</v>
      </c>
      <c r="C198" s="105" t="s">
        <v>66</v>
      </c>
      <c r="D198" s="105" t="s">
        <v>58</v>
      </c>
      <c r="E198" s="115" t="str">
        <f>夏光明72!C10</f>
        <v>钢箱子+轻钢骨架+胶合板+活动板房+铁瓦顶</v>
      </c>
      <c r="F198" s="117">
        <f>夏光明72!H10</f>
        <v>65.25</v>
      </c>
      <c r="G198" s="117">
        <f>夏光明72!I10</f>
        <v>778</v>
      </c>
      <c r="H198" s="118">
        <f t="shared" ref="H198:H215" si="9">F198*G198</f>
        <v>50765</v>
      </c>
      <c r="I198" s="126"/>
      <c r="J198" s="118"/>
      <c r="K198" s="118">
        <f t="shared" ref="K198:K215" si="10">J198+H198</f>
        <v>50765</v>
      </c>
      <c r="L198" s="72"/>
    </row>
    <row r="199" ht="18" customHeight="1" spans="1:12">
      <c r="A199" s="72">
        <v>194</v>
      </c>
      <c r="B199" s="105" t="str">
        <f>'魏代初 73'!B5</f>
        <v>马路73-1</v>
      </c>
      <c r="C199" s="105" t="s">
        <v>67</v>
      </c>
      <c r="D199" s="105" t="s">
        <v>58</v>
      </c>
      <c r="E199" s="115" t="str">
        <f>'魏代初 73'!C5</f>
        <v>钢箱子+杉木板+轻钢骨架+活动板房+铁瓦顶</v>
      </c>
      <c r="F199" s="117">
        <f>'魏代初 73'!H5</f>
        <v>131.1</v>
      </c>
      <c r="G199" s="117">
        <f>'魏代初 73'!I5</f>
        <v>772</v>
      </c>
      <c r="H199" s="118">
        <f t="shared" si="9"/>
        <v>101209</v>
      </c>
      <c r="I199" s="125" t="str">
        <f>'魏代初 73'!B15</f>
        <v>附属平台</v>
      </c>
      <c r="J199" s="118">
        <f>'魏代初 73'!J17</f>
        <v>21739</v>
      </c>
      <c r="K199" s="118">
        <f t="shared" si="10"/>
        <v>122948</v>
      </c>
      <c r="L199" s="72"/>
    </row>
    <row r="200" ht="18" customHeight="1" spans="1:12">
      <c r="A200" s="72">
        <v>195</v>
      </c>
      <c r="B200" s="105" t="str">
        <f>'魏代初 73'!B6</f>
        <v>马路73-2</v>
      </c>
      <c r="C200" s="105" t="s">
        <v>67</v>
      </c>
      <c r="D200" s="105" t="s">
        <v>58</v>
      </c>
      <c r="E200" s="115" t="str">
        <f>'魏代初 73'!C6</f>
        <v>泡沫+杉木板+角钢骨架+铁皮棚</v>
      </c>
      <c r="F200" s="117">
        <f>'魏代初 73'!H6</f>
        <v>40.25</v>
      </c>
      <c r="G200" s="117">
        <f>'魏代初 73'!I6</f>
        <v>248</v>
      </c>
      <c r="H200" s="118">
        <f t="shared" si="9"/>
        <v>9982</v>
      </c>
      <c r="I200" s="126"/>
      <c r="J200" s="118"/>
      <c r="K200" s="118">
        <f t="shared" si="10"/>
        <v>9982</v>
      </c>
      <c r="L200" s="72"/>
    </row>
    <row r="201" ht="18" customHeight="1" spans="1:12">
      <c r="A201" s="72">
        <v>196</v>
      </c>
      <c r="B201" s="105" t="str">
        <f>'魏代初 73'!B7</f>
        <v>马路73-3</v>
      </c>
      <c r="C201" s="105" t="s">
        <v>67</v>
      </c>
      <c r="D201" s="105" t="s">
        <v>58</v>
      </c>
      <c r="E201" s="115" t="str">
        <f>'魏代初 73'!C7</f>
        <v>钢箱子+杉木板+轻钢骨架+活动板房+铁瓦顶</v>
      </c>
      <c r="F201" s="117">
        <f>'魏代初 73'!H7</f>
        <v>64.8</v>
      </c>
      <c r="G201" s="117">
        <f>'魏代初 73'!I7</f>
        <v>975</v>
      </c>
      <c r="H201" s="118">
        <f t="shared" si="9"/>
        <v>63180</v>
      </c>
      <c r="I201" s="126"/>
      <c r="J201" s="118"/>
      <c r="K201" s="118">
        <f t="shared" si="10"/>
        <v>63180</v>
      </c>
      <c r="L201" s="72"/>
    </row>
    <row r="202" ht="18" customHeight="1" spans="1:12">
      <c r="A202" s="72">
        <v>197</v>
      </c>
      <c r="B202" s="105" t="str">
        <f>'朱志大 74'!B5</f>
        <v>马路74-1</v>
      </c>
      <c r="C202" s="105" t="s">
        <v>68</v>
      </c>
      <c r="D202" s="105" t="s">
        <v>58</v>
      </c>
      <c r="E202" s="115" t="str">
        <f>'朱志大 74'!C5</f>
        <v>油桶+杉木板+轻钢骨架+活动板房+铁瓦顶</v>
      </c>
      <c r="F202" s="117">
        <f>'朱志大 74'!H5</f>
        <v>48.88</v>
      </c>
      <c r="G202" s="117">
        <f>'朱志大 74'!I5</f>
        <v>442</v>
      </c>
      <c r="H202" s="118">
        <f t="shared" si="9"/>
        <v>21605</v>
      </c>
      <c r="I202" s="125" t="str">
        <f>'朱志大 74'!B15</f>
        <v>附属平台</v>
      </c>
      <c r="J202" s="118">
        <f>'朱志大 74'!J17</f>
        <v>6338</v>
      </c>
      <c r="K202" s="118">
        <f t="shared" si="10"/>
        <v>27943</v>
      </c>
      <c r="L202" s="72"/>
    </row>
    <row r="203" ht="18" customHeight="1" spans="1:12">
      <c r="A203" s="72">
        <v>198</v>
      </c>
      <c r="B203" s="105" t="str">
        <f>'朱志大 74'!B6</f>
        <v>马路74-2</v>
      </c>
      <c r="C203" s="105" t="s">
        <v>68</v>
      </c>
      <c r="D203" s="105" t="s">
        <v>58</v>
      </c>
      <c r="E203" s="115" t="str">
        <f>'朱志大 74'!C6</f>
        <v>钢箱子+钢板底+轻钢骨架+帆布房+铁瓦顶</v>
      </c>
      <c r="F203" s="117">
        <f>'朱志大 74'!H6</f>
        <v>52.48</v>
      </c>
      <c r="G203" s="117">
        <f>'朱志大 74'!I6</f>
        <v>751</v>
      </c>
      <c r="H203" s="118">
        <f t="shared" si="9"/>
        <v>39412</v>
      </c>
      <c r="I203" s="126"/>
      <c r="J203" s="118"/>
      <c r="K203" s="118">
        <f t="shared" si="10"/>
        <v>39412</v>
      </c>
      <c r="L203" s="72"/>
    </row>
    <row r="204" ht="18" customHeight="1" spans="1:12">
      <c r="A204" s="72">
        <v>199</v>
      </c>
      <c r="B204" s="105" t="str">
        <f>'朱志大 74'!B7</f>
        <v>马路74-3</v>
      </c>
      <c r="C204" s="105" t="s">
        <v>68</v>
      </c>
      <c r="D204" s="105" t="s">
        <v>58</v>
      </c>
      <c r="E204" s="115" t="str">
        <f>'朱志大 74'!C7</f>
        <v>钢箱子+杉木板+轻钢骨架+活动板房+铁瓦顶</v>
      </c>
      <c r="F204" s="117">
        <f>'朱志大 74'!H7</f>
        <v>158.24</v>
      </c>
      <c r="G204" s="117">
        <f>'朱志大 74'!I7</f>
        <v>757</v>
      </c>
      <c r="H204" s="118">
        <f t="shared" si="9"/>
        <v>119788</v>
      </c>
      <c r="I204" s="126"/>
      <c r="J204" s="118"/>
      <c r="K204" s="118">
        <f t="shared" si="10"/>
        <v>119788</v>
      </c>
      <c r="L204" s="72"/>
    </row>
    <row r="205" ht="18" customHeight="1" spans="1:12">
      <c r="A205" s="72">
        <v>200</v>
      </c>
      <c r="B205" s="105" t="str">
        <f>'朱志大 74'!B8</f>
        <v>马路74-4</v>
      </c>
      <c r="C205" s="105" t="s">
        <v>68</v>
      </c>
      <c r="D205" s="105" t="s">
        <v>58</v>
      </c>
      <c r="E205" s="115" t="str">
        <f>'朱志大 74'!C8</f>
        <v>钢箱子+杉木板底+轻钢骨架+帆布房+铁瓦顶</v>
      </c>
      <c r="F205" s="117">
        <f>'朱志大 74'!H8</f>
        <v>53.32</v>
      </c>
      <c r="G205" s="117">
        <f>'朱志大 74'!I8</f>
        <v>796</v>
      </c>
      <c r="H205" s="118">
        <f t="shared" si="9"/>
        <v>42443</v>
      </c>
      <c r="I205" s="126"/>
      <c r="J205" s="118"/>
      <c r="K205" s="118">
        <f t="shared" si="10"/>
        <v>42443</v>
      </c>
      <c r="L205" s="72"/>
    </row>
    <row r="206" ht="18" customHeight="1" spans="1:12">
      <c r="A206" s="72">
        <v>201</v>
      </c>
      <c r="B206" s="105" t="str">
        <f>'龚招财 75'!B5</f>
        <v>马路75-1</v>
      </c>
      <c r="C206" s="105" t="s">
        <v>69</v>
      </c>
      <c r="D206" s="105" t="s">
        <v>46</v>
      </c>
      <c r="E206" s="115" t="str">
        <f>'龚招财 75'!C5</f>
        <v>钢箱子+胶合板+轻钢骨架+活动板房+铁瓦顶</v>
      </c>
      <c r="F206" s="117">
        <f>'龚招财 75'!H5</f>
        <v>47.12</v>
      </c>
      <c r="G206" s="117">
        <f>'龚招财 75'!I5</f>
        <v>750</v>
      </c>
      <c r="H206" s="118">
        <f t="shared" si="9"/>
        <v>35340</v>
      </c>
      <c r="I206" s="125" t="str">
        <f>'龚招财 75'!B15</f>
        <v>附属平台</v>
      </c>
      <c r="J206" s="118">
        <f>'龚招财 75'!J17</f>
        <v>7150</v>
      </c>
      <c r="K206" s="118">
        <f t="shared" si="10"/>
        <v>42490</v>
      </c>
      <c r="L206" s="72"/>
    </row>
    <row r="207" ht="18" customHeight="1" spans="1:12">
      <c r="A207" s="72">
        <v>202</v>
      </c>
      <c r="B207" s="105" t="str">
        <f>'龚招财 75'!B6</f>
        <v>马路75-2</v>
      </c>
      <c r="C207" s="105" t="s">
        <v>69</v>
      </c>
      <c r="D207" s="105" t="s">
        <v>46</v>
      </c>
      <c r="E207" s="115" t="str">
        <f>'龚招财 75'!C6</f>
        <v>油桶+杉木板+轻钢骨架+活动板房+铁瓦顶</v>
      </c>
      <c r="F207" s="117">
        <f>'龚招财 75'!H6</f>
        <v>76.44</v>
      </c>
      <c r="G207" s="117">
        <f>'龚招财 75'!I6</f>
        <v>467</v>
      </c>
      <c r="H207" s="118">
        <f t="shared" si="9"/>
        <v>35697</v>
      </c>
      <c r="I207" s="126"/>
      <c r="J207" s="118"/>
      <c r="K207" s="118">
        <f t="shared" si="10"/>
        <v>35697</v>
      </c>
      <c r="L207" s="72"/>
    </row>
    <row r="208" ht="18" customHeight="1" spans="1:12">
      <c r="A208" s="72">
        <v>203</v>
      </c>
      <c r="B208" s="105" t="str">
        <f>'龚招财 75'!B7</f>
        <v>马路75-3</v>
      </c>
      <c r="C208" s="105" t="s">
        <v>69</v>
      </c>
      <c r="D208" s="105" t="s">
        <v>46</v>
      </c>
      <c r="E208" s="115" t="str">
        <f>'龚招财 75'!C7</f>
        <v>钢箱子+杉木板+轻钢骨架+活动板房+铁瓦顶</v>
      </c>
      <c r="F208" s="117">
        <f>'龚招财 75'!H7</f>
        <v>94.5</v>
      </c>
      <c r="G208" s="117">
        <f>'龚招财 75'!I7</f>
        <v>775</v>
      </c>
      <c r="H208" s="118">
        <f t="shared" si="9"/>
        <v>73238</v>
      </c>
      <c r="I208" s="126"/>
      <c r="J208" s="118"/>
      <c r="K208" s="118">
        <f t="shared" si="10"/>
        <v>73238</v>
      </c>
      <c r="L208" s="72"/>
    </row>
    <row r="209" ht="18" customHeight="1" spans="1:12">
      <c r="A209" s="72">
        <v>204</v>
      </c>
      <c r="B209" s="105" t="str">
        <f>'龚招财 75'!B8</f>
        <v>马路75-4</v>
      </c>
      <c r="C209" s="105" t="s">
        <v>69</v>
      </c>
      <c r="D209" s="105" t="s">
        <v>46</v>
      </c>
      <c r="E209" s="115" t="str">
        <f>'龚招财 75'!C8</f>
        <v>油桶+杉木板+轻钢骨架+篷布房+铁瓦顶</v>
      </c>
      <c r="F209" s="117">
        <f>'龚招财 75'!H8</f>
        <v>15.4</v>
      </c>
      <c r="G209" s="117">
        <f>'龚招财 75'!I8</f>
        <v>320</v>
      </c>
      <c r="H209" s="118">
        <f t="shared" si="9"/>
        <v>4928</v>
      </c>
      <c r="I209" s="126"/>
      <c r="J209" s="118"/>
      <c r="K209" s="118">
        <f t="shared" si="10"/>
        <v>4928</v>
      </c>
      <c r="L209" s="72"/>
    </row>
    <row r="210" ht="18" customHeight="1" spans="1:12">
      <c r="A210" s="72">
        <v>205</v>
      </c>
      <c r="B210" s="105" t="str">
        <f>'曾辉跃 76'!B5</f>
        <v>马路76-1</v>
      </c>
      <c r="C210" s="105" t="str">
        <f>'曾辉跃 76'!C2</f>
        <v>曾辉跃</v>
      </c>
      <c r="D210" s="105" t="s">
        <v>46</v>
      </c>
      <c r="E210" s="115" t="str">
        <f>'曾辉跃 76'!C5</f>
        <v>油桶+杉木板+轻钢骨架+活动板房+铁瓦顶</v>
      </c>
      <c r="F210" s="117">
        <f>'曾辉跃 76'!H5</f>
        <v>56.7</v>
      </c>
      <c r="G210" s="117">
        <f>'曾辉跃 76'!I5</f>
        <v>440</v>
      </c>
      <c r="H210" s="118">
        <f t="shared" si="9"/>
        <v>24948</v>
      </c>
      <c r="I210" s="125" t="str">
        <f>'曾辉跃 76'!B15</f>
        <v>附属平台</v>
      </c>
      <c r="J210" s="118">
        <f>'曾辉跃 76'!J17</f>
        <v>7287</v>
      </c>
      <c r="K210" s="118">
        <f t="shared" si="10"/>
        <v>32235</v>
      </c>
      <c r="L210" s="72"/>
    </row>
    <row r="211" ht="18" customHeight="1" spans="1:12">
      <c r="A211" s="72">
        <v>206</v>
      </c>
      <c r="B211" s="105" t="str">
        <f>'曾辉跃 76'!B6</f>
        <v>马路76-2</v>
      </c>
      <c r="C211" s="105" t="str">
        <f>'曾辉跃 76'!C2</f>
        <v>曾辉跃</v>
      </c>
      <c r="D211" s="105" t="s">
        <v>46</v>
      </c>
      <c r="E211" s="115" t="str">
        <f>'曾辉跃 76'!C6</f>
        <v>钢箱子+杉木板+轻钢骨架+活动板房+铁瓦顶</v>
      </c>
      <c r="F211" s="117">
        <f>'曾辉跃 76'!H6</f>
        <v>67.16</v>
      </c>
      <c r="G211" s="117">
        <f>'曾辉跃 76'!I6</f>
        <v>810</v>
      </c>
      <c r="H211" s="118">
        <f t="shared" si="9"/>
        <v>54400</v>
      </c>
      <c r="I211" s="126"/>
      <c r="J211" s="118"/>
      <c r="K211" s="118">
        <f t="shared" si="10"/>
        <v>54400</v>
      </c>
      <c r="L211" s="72"/>
    </row>
    <row r="212" ht="18" customHeight="1" spans="1:12">
      <c r="A212" s="72">
        <v>207</v>
      </c>
      <c r="B212" s="105" t="str">
        <f>'曾荣跃 77'!B5</f>
        <v>马路77-1</v>
      </c>
      <c r="C212" s="105" t="s">
        <v>70</v>
      </c>
      <c r="D212" s="105" t="s">
        <v>71</v>
      </c>
      <c r="E212" s="115" t="str">
        <f>'曾荣跃 77'!C5</f>
        <v>钢板船+免漆木板+钢骨架+琉璃瓦顶</v>
      </c>
      <c r="F212" s="117">
        <f>'曾荣跃 77'!H5</f>
        <v>466.81</v>
      </c>
      <c r="G212" s="117">
        <f>'曾荣跃 77'!I5</f>
        <v>1500</v>
      </c>
      <c r="H212" s="118">
        <f t="shared" si="9"/>
        <v>700215</v>
      </c>
      <c r="I212" s="125" t="str">
        <f>'曾荣跃 77'!B12</f>
        <v>钢板船</v>
      </c>
      <c r="J212" s="118">
        <f>'曾荣跃 77'!J12</f>
        <v>168777</v>
      </c>
      <c r="K212" s="118">
        <f t="shared" si="10"/>
        <v>868992</v>
      </c>
      <c r="L212" s="72"/>
    </row>
    <row r="213" ht="18" customHeight="1" spans="1:12">
      <c r="A213" s="72">
        <v>208</v>
      </c>
      <c r="B213" s="105" t="str">
        <f>'曾荣跃 77'!B6</f>
        <v>马路77-2</v>
      </c>
      <c r="C213" s="105" t="s">
        <v>70</v>
      </c>
      <c r="D213" s="105" t="s">
        <v>71</v>
      </c>
      <c r="E213" s="115" t="str">
        <f>'曾荣跃 77'!C6</f>
        <v>油桶+杉木板+轻钢骨架+活动板房+铁瓦顶</v>
      </c>
      <c r="F213" s="117">
        <f>'曾荣跃 77'!H6</f>
        <v>25.01</v>
      </c>
      <c r="G213" s="117">
        <f>'曾荣跃 77'!I6</f>
        <v>571</v>
      </c>
      <c r="H213" s="118">
        <f t="shared" si="9"/>
        <v>14281</v>
      </c>
      <c r="I213" s="125" t="str">
        <f>'曾荣跃 77'!B13</f>
        <v>附属棚</v>
      </c>
      <c r="J213" s="118">
        <f>'曾荣跃 77'!J13</f>
        <v>2967</v>
      </c>
      <c r="K213" s="118">
        <f t="shared" si="10"/>
        <v>17248</v>
      </c>
      <c r="L213" s="72"/>
    </row>
    <row r="214" ht="18" customHeight="1" spans="1:12">
      <c r="A214" s="72">
        <v>209</v>
      </c>
      <c r="B214" s="105" t="str">
        <f>'曾荣跃 77'!B7</f>
        <v>马路77-3</v>
      </c>
      <c r="C214" s="105" t="s">
        <v>70</v>
      </c>
      <c r="D214" s="105" t="s">
        <v>71</v>
      </c>
      <c r="E214" s="115" t="str">
        <f>'曾荣跃 77'!C7</f>
        <v>油桶+杉木板+轻钢骨架+活动板房+铁瓦顶</v>
      </c>
      <c r="F214" s="117">
        <f>'曾荣跃 77'!H7</f>
        <v>27.45</v>
      </c>
      <c r="G214" s="117">
        <f>'曾荣跃 77'!I7</f>
        <v>492</v>
      </c>
      <c r="H214" s="118">
        <f t="shared" si="9"/>
        <v>13505</v>
      </c>
      <c r="I214" s="125" t="str">
        <f>'曾荣跃 77'!B14</f>
        <v>附属棚</v>
      </c>
      <c r="J214" s="118">
        <f>'曾荣跃 77'!J14</f>
        <v>6039</v>
      </c>
      <c r="K214" s="118">
        <f t="shared" si="10"/>
        <v>19544</v>
      </c>
      <c r="L214" s="72"/>
    </row>
    <row r="215" ht="18" customHeight="1" spans="1:12">
      <c r="A215" s="72">
        <v>210</v>
      </c>
      <c r="B215" s="105" t="str">
        <f>'曾荣跃 77'!B8</f>
        <v>马路77-4</v>
      </c>
      <c r="C215" s="105" t="s">
        <v>70</v>
      </c>
      <c r="D215" s="105" t="s">
        <v>71</v>
      </c>
      <c r="E215" s="115" t="str">
        <f>'曾荣跃 77'!C8</f>
        <v>钢板船+活动板房+铁瓦顶</v>
      </c>
      <c r="F215" s="117">
        <f>'曾荣跃 77'!H8</f>
        <v>114.5</v>
      </c>
      <c r="G215" s="117">
        <f>'曾荣跃 77'!I8</f>
        <v>2064</v>
      </c>
      <c r="H215" s="118">
        <f t="shared" si="9"/>
        <v>236328</v>
      </c>
      <c r="I215" s="126"/>
      <c r="J215" s="118"/>
      <c r="K215" s="118">
        <f t="shared" si="10"/>
        <v>236328</v>
      </c>
      <c r="L215" s="72"/>
    </row>
    <row r="216" ht="19" customHeight="1" spans="1:12">
      <c r="A216" s="105" t="s">
        <v>72</v>
      </c>
      <c r="B216" s="72"/>
      <c r="C216" s="72"/>
      <c r="D216" s="72"/>
      <c r="E216" s="127"/>
      <c r="F216" s="127">
        <f>SUM(F6:F215)</f>
        <v>14856.06</v>
      </c>
      <c r="G216" s="127"/>
      <c r="H216" s="128">
        <f>SUM(H6:H215)</f>
        <v>10874768</v>
      </c>
      <c r="I216" s="131"/>
      <c r="J216" s="128">
        <f>SUM(J6:J215)</f>
        <v>547879</v>
      </c>
      <c r="K216" s="128">
        <f>SUM(K6:K215)</f>
        <v>11422647</v>
      </c>
      <c r="L216" s="72"/>
    </row>
    <row r="217" ht="21" customHeight="1" spans="1:11">
      <c r="A217" s="129" t="s">
        <v>73</v>
      </c>
      <c r="B217" s="130"/>
      <c r="C217" s="130"/>
      <c r="D217" s="130"/>
      <c r="E217" s="130"/>
      <c r="J217" s="132">
        <f>邓长兵1!J16+丁尚斌2!J15+邓依正3!J19+邓小云4!J17+邓艳兵5!J12+马辔市村委6!J12+邓建云7!J12+谌进红8!J12+邓国辉9!J12+邓又辉10!J12+'邓胡苗 11'!J18+'刘烈洲 12'!J18+刘超生13!J18+'刘超标 14'!J18+'刘贵周 15'!J18+'刘神洲 16'!J18+'刘国玉 17'!J18+'邓立新 18'!J18+'邓郑洲 19'!J18+'邓梦飞 20'!J18+刘千红21!J16+刘美红22!J15+邓长军23!J15+王美亚24!J15+邓芳琴25!J15+邓佳苗26!J15+邓宗敏27!J15+'谢新辉-27号的附属平台，没编号'!J14+邓凡28!J15+邓卫兵29!J15+邓主30!J15+'邓海滔 32'!J18+'邓建华 33'!J18+'邓凤玲 34'!J18+'邓建君 35'!J18+'邓晓慧 36'!J18+'闵朝晖 37'!J18+'唐铁明 38'!J18+'魏利强 39'!J18+'谌未华 40'!J18+张雪文41!J12+朱兵42!J14+夏仕安43!J19+仇文和44!J14+方志敏45!J12+朱三军46!J15+邓建兵47!J15+仇建财48!J15+'魏通山 49'!J18+'邓月南 50'!J18+谭跃军51!J15+邓志群52!J15+刘良元53!J15+蔡延德54!J15+刘仙花55!J15+钟屹56!J15+魏国强57!J19+邓定云58!J17+周安群59!J15+夏新兵60!J15+'魏妮娜 61'!J18+'魏宏岩 62'!J18+'魏新岩 63'!J18+'邓莲花 64'!J18+'魏文兵 65'!J18+'段小连 66'!J18+魏克武67!J18+'邓刚林 68'!J18+'邓岸林 69'!J18+'王黑兵 70'!J18+夏春山71!J15+夏光明72!J17+'魏代初 73'!J18+'朱志大 74'!J18+'龚招财 75'!J18+'曾辉跃 76'!J18+'曾荣跃 77'!J17</f>
        <v>11422647</v>
      </c>
      <c r="K217" s="132"/>
    </row>
  </sheetData>
  <mergeCells count="15">
    <mergeCell ref="A1:L1"/>
    <mergeCell ref="A2:L2"/>
    <mergeCell ref="A3:E3"/>
    <mergeCell ref="J3:L3"/>
    <mergeCell ref="E4:H4"/>
    <mergeCell ref="I4:J4"/>
    <mergeCell ref="A216:C216"/>
    <mergeCell ref="A217:E217"/>
    <mergeCell ref="J217:K217"/>
    <mergeCell ref="A4:A5"/>
    <mergeCell ref="B4:B5"/>
    <mergeCell ref="C4:C5"/>
    <mergeCell ref="D4:D5"/>
    <mergeCell ref="K4:K5"/>
    <mergeCell ref="L4:L5"/>
  </mergeCells>
  <pageMargins left="0.314583333333333" right="0.314583333333333" top="0.629861111111111" bottom="0.432638888888889" header="0.5" footer="0.314583333333333"/>
  <pageSetup paperSize="9" orientation="landscape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IA16"/>
  <sheetViews>
    <sheetView workbookViewId="0">
      <selection activeCell="E220" sqref="E220"/>
    </sheetView>
  </sheetViews>
  <sheetFormatPr defaultColWidth="9" defaultRowHeight="12.75"/>
  <cols>
    <col min="1" max="1" width="6.875" style="30" customWidth="1"/>
    <col min="2" max="2" width="9.5" style="30" customWidth="1"/>
    <col min="3" max="3" width="12.375" style="30" customWidth="1"/>
    <col min="4" max="4" width="12.625" style="60" customWidth="1"/>
    <col min="5" max="5" width="7.875" style="60" customWidth="1"/>
    <col min="6" max="6" width="11.625" style="60" customWidth="1"/>
    <col min="7" max="7" width="10.875" style="60" customWidth="1"/>
    <col min="8" max="8" width="14.375" style="60" customWidth="1"/>
    <col min="9" max="9" width="14.875" style="61" customWidth="1"/>
    <col min="10" max="10" width="17.125" style="30" customWidth="1"/>
    <col min="11" max="11" width="21.625" style="30" customWidth="1"/>
    <col min="12" max="12" width="13" style="30" customWidth="1"/>
    <col min="13" max="32" width="9" style="30"/>
    <col min="33" max="16384" width="5.625" style="30"/>
  </cols>
  <sheetData>
    <row r="1" s="58" customFormat="1" ht="30" customHeight="1" spans="1:227">
      <c r="A1" s="4" t="s">
        <v>74</v>
      </c>
      <c r="B1" s="5"/>
      <c r="C1" s="5"/>
      <c r="D1" s="5"/>
      <c r="E1" s="5"/>
      <c r="F1" s="5"/>
      <c r="G1" s="5"/>
      <c r="H1" s="5"/>
      <c r="I1" s="5"/>
      <c r="J1" s="5"/>
      <c r="K1" s="5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  <c r="AB1" s="66"/>
      <c r="AC1" s="66"/>
      <c r="AD1" s="66"/>
      <c r="AE1" s="66"/>
      <c r="AF1" s="66"/>
      <c r="AG1" s="66"/>
      <c r="AH1" s="66"/>
      <c r="AI1" s="66"/>
      <c r="AJ1" s="66"/>
      <c r="AK1" s="66"/>
      <c r="AL1" s="66"/>
      <c r="AM1" s="66"/>
      <c r="AN1" s="66"/>
      <c r="AO1" s="66"/>
      <c r="AP1" s="66"/>
      <c r="AQ1" s="66"/>
      <c r="AR1" s="66"/>
      <c r="AS1" s="66"/>
      <c r="AT1" s="66"/>
      <c r="AU1" s="66"/>
      <c r="AV1" s="66"/>
      <c r="AW1" s="66"/>
      <c r="AX1" s="66"/>
      <c r="AY1" s="66"/>
      <c r="AZ1" s="66"/>
      <c r="BA1" s="66"/>
      <c r="BB1" s="66"/>
      <c r="BC1" s="66"/>
      <c r="BD1" s="66"/>
      <c r="BE1" s="66"/>
      <c r="BF1" s="66"/>
      <c r="BG1" s="66"/>
      <c r="BH1" s="66"/>
      <c r="BI1" s="66"/>
      <c r="BJ1" s="66"/>
      <c r="BK1" s="66"/>
      <c r="BL1" s="66"/>
      <c r="BM1" s="66"/>
      <c r="BN1" s="66"/>
      <c r="BO1" s="66"/>
      <c r="BP1" s="66"/>
      <c r="BQ1" s="66"/>
      <c r="BR1" s="66"/>
      <c r="BS1" s="66"/>
      <c r="BT1" s="66"/>
      <c r="BU1" s="66"/>
      <c r="BV1" s="66"/>
      <c r="BW1" s="66"/>
      <c r="BX1" s="66"/>
      <c r="BY1" s="66"/>
      <c r="BZ1" s="66"/>
      <c r="CA1" s="66"/>
      <c r="CB1" s="66"/>
      <c r="CC1" s="66"/>
      <c r="CD1" s="66"/>
      <c r="CE1" s="66"/>
      <c r="CF1" s="66"/>
      <c r="CG1" s="66"/>
      <c r="CH1" s="66"/>
      <c r="CI1" s="66"/>
      <c r="CJ1" s="66"/>
      <c r="CK1" s="66"/>
      <c r="CL1" s="66"/>
      <c r="CM1" s="66"/>
      <c r="CN1" s="66"/>
      <c r="CO1" s="66"/>
      <c r="CP1" s="66"/>
      <c r="CQ1" s="66"/>
      <c r="CR1" s="66"/>
      <c r="CS1" s="66"/>
      <c r="CT1" s="66"/>
      <c r="CU1" s="66"/>
      <c r="CV1" s="66"/>
      <c r="CW1" s="66"/>
      <c r="CX1" s="66"/>
      <c r="CY1" s="66"/>
      <c r="CZ1" s="66"/>
      <c r="DA1" s="66"/>
      <c r="DB1" s="66"/>
      <c r="DC1" s="66"/>
      <c r="DD1" s="66"/>
      <c r="DE1" s="66"/>
      <c r="DF1" s="66"/>
      <c r="DG1" s="66"/>
      <c r="DH1" s="66"/>
      <c r="DI1" s="66"/>
      <c r="DJ1" s="66"/>
      <c r="DK1" s="66"/>
      <c r="DL1" s="66"/>
      <c r="DM1" s="66"/>
      <c r="DN1" s="66"/>
      <c r="DO1" s="66"/>
      <c r="DP1" s="66"/>
      <c r="DQ1" s="66"/>
      <c r="DR1" s="66"/>
      <c r="DS1" s="66"/>
      <c r="DT1" s="66"/>
      <c r="DU1" s="66"/>
      <c r="DV1" s="66"/>
      <c r="DW1" s="66"/>
      <c r="DX1" s="66"/>
      <c r="DY1" s="66"/>
      <c r="DZ1" s="66"/>
      <c r="EA1" s="66"/>
      <c r="EB1" s="66"/>
      <c r="EC1" s="66"/>
      <c r="ED1" s="66"/>
      <c r="EE1" s="66"/>
      <c r="EF1" s="66"/>
      <c r="EG1" s="66"/>
      <c r="EH1" s="66"/>
      <c r="EI1" s="66"/>
      <c r="EJ1" s="66"/>
      <c r="EK1" s="66"/>
      <c r="EL1" s="66"/>
      <c r="EM1" s="66"/>
      <c r="EN1" s="66"/>
      <c r="EO1" s="66"/>
      <c r="EP1" s="66"/>
      <c r="EQ1" s="66"/>
      <c r="ER1" s="66"/>
      <c r="ES1" s="66"/>
      <c r="ET1" s="66"/>
      <c r="EU1" s="66"/>
      <c r="EV1" s="66"/>
      <c r="EW1" s="66"/>
      <c r="EX1" s="66"/>
      <c r="EY1" s="66"/>
      <c r="EZ1" s="66"/>
      <c r="FA1" s="66"/>
      <c r="FB1" s="66"/>
      <c r="FC1" s="66"/>
      <c r="FD1" s="66"/>
      <c r="FE1" s="66"/>
      <c r="FF1" s="66"/>
      <c r="FG1" s="66"/>
      <c r="FH1" s="66"/>
      <c r="FI1" s="66"/>
      <c r="FJ1" s="66"/>
      <c r="FK1" s="66"/>
      <c r="FL1" s="66"/>
      <c r="FM1" s="66"/>
      <c r="FN1" s="66"/>
      <c r="FO1" s="66"/>
      <c r="FP1" s="66"/>
      <c r="FQ1" s="66"/>
      <c r="FR1" s="66"/>
      <c r="FS1" s="66"/>
      <c r="FT1" s="66"/>
      <c r="FU1" s="66"/>
      <c r="FV1" s="66"/>
      <c r="FW1" s="66"/>
      <c r="FX1" s="66"/>
      <c r="FY1" s="66"/>
      <c r="FZ1" s="66"/>
      <c r="GA1" s="66"/>
      <c r="GB1" s="66"/>
      <c r="GC1" s="66"/>
      <c r="GD1" s="66"/>
      <c r="GE1" s="66"/>
      <c r="GF1" s="66"/>
      <c r="GG1" s="66"/>
      <c r="GH1" s="66"/>
      <c r="GI1" s="66"/>
      <c r="GJ1" s="66"/>
      <c r="GK1" s="66"/>
      <c r="GL1" s="66"/>
      <c r="GM1" s="66"/>
      <c r="GN1" s="66"/>
      <c r="GO1" s="66"/>
      <c r="GP1" s="66"/>
      <c r="GQ1" s="66"/>
      <c r="GR1" s="66"/>
      <c r="GS1" s="66"/>
      <c r="GT1" s="66"/>
      <c r="GU1" s="66"/>
      <c r="GV1" s="66"/>
      <c r="GW1" s="66"/>
      <c r="GX1" s="66"/>
      <c r="GY1" s="66"/>
      <c r="GZ1" s="66"/>
      <c r="HA1" s="66"/>
      <c r="HB1" s="66"/>
      <c r="HC1" s="66"/>
      <c r="HD1" s="66"/>
      <c r="HE1" s="66"/>
      <c r="HF1" s="66"/>
      <c r="HG1" s="66"/>
      <c r="HH1" s="66"/>
      <c r="HI1" s="66"/>
      <c r="HJ1" s="66"/>
      <c r="HK1" s="66"/>
      <c r="HL1" s="66"/>
      <c r="HM1" s="66"/>
      <c r="HN1" s="66"/>
      <c r="HO1" s="66"/>
      <c r="HP1" s="66"/>
      <c r="HQ1" s="66"/>
      <c r="HR1" s="66"/>
      <c r="HS1" s="66"/>
    </row>
    <row r="2" s="30" customFormat="1" ht="26.1" customHeight="1" spans="1:234">
      <c r="A2" s="10" t="s">
        <v>75</v>
      </c>
      <c r="B2" s="7" t="s">
        <v>76</v>
      </c>
      <c r="C2" s="8" t="s">
        <v>188</v>
      </c>
      <c r="D2" s="7" t="s">
        <v>78</v>
      </c>
      <c r="E2" s="8" t="s">
        <v>79</v>
      </c>
      <c r="F2" s="8"/>
      <c r="G2" s="7" t="s">
        <v>80</v>
      </c>
      <c r="H2" s="10" t="s">
        <v>171</v>
      </c>
      <c r="I2" s="10"/>
      <c r="J2" s="7" t="s">
        <v>82</v>
      </c>
      <c r="K2" s="8">
        <v>2</v>
      </c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7"/>
      <c r="AD2" s="67"/>
      <c r="AE2" s="67"/>
      <c r="AF2" s="67"/>
      <c r="AG2" s="67"/>
      <c r="AH2" s="67"/>
      <c r="AI2" s="67"/>
      <c r="AJ2" s="67"/>
      <c r="AK2" s="67"/>
      <c r="AL2" s="67"/>
      <c r="AM2" s="67"/>
      <c r="AN2" s="67"/>
      <c r="AO2" s="67"/>
      <c r="AP2" s="67"/>
      <c r="AQ2" s="67"/>
      <c r="AR2" s="67"/>
      <c r="AS2" s="67"/>
      <c r="AT2" s="67"/>
      <c r="AU2" s="67"/>
      <c r="AV2" s="67"/>
      <c r="AW2" s="67"/>
      <c r="AX2" s="67"/>
      <c r="AY2" s="67"/>
      <c r="AZ2" s="67"/>
      <c r="BA2" s="67"/>
      <c r="BB2" s="67"/>
      <c r="BC2" s="67"/>
      <c r="BD2" s="67"/>
      <c r="BE2" s="67"/>
      <c r="BF2" s="67"/>
      <c r="BG2" s="67"/>
      <c r="BH2" s="67"/>
      <c r="BI2" s="67"/>
      <c r="BJ2" s="67"/>
      <c r="BK2" s="67"/>
      <c r="BL2" s="67"/>
      <c r="BM2" s="67"/>
      <c r="BN2" s="67"/>
      <c r="BO2" s="67"/>
      <c r="BP2" s="67"/>
      <c r="BQ2" s="67"/>
      <c r="BR2" s="67"/>
      <c r="BS2" s="67"/>
      <c r="BT2" s="67"/>
      <c r="BU2" s="67"/>
      <c r="BV2" s="67"/>
      <c r="BW2" s="67"/>
      <c r="BX2" s="67"/>
      <c r="BY2" s="67"/>
      <c r="BZ2" s="67"/>
      <c r="CA2" s="67"/>
      <c r="CB2" s="67"/>
      <c r="CC2" s="67"/>
      <c r="CD2" s="67"/>
      <c r="CE2" s="67"/>
      <c r="CF2" s="67"/>
      <c r="CG2" s="67"/>
      <c r="CH2" s="67"/>
      <c r="CI2" s="67"/>
      <c r="CJ2" s="67"/>
      <c r="CK2" s="67"/>
      <c r="CL2" s="67"/>
      <c r="CM2" s="67"/>
      <c r="CN2" s="67"/>
      <c r="CO2" s="67"/>
      <c r="CP2" s="67"/>
      <c r="CQ2" s="67"/>
      <c r="CR2" s="67"/>
      <c r="CS2" s="67"/>
      <c r="CT2" s="67"/>
      <c r="CU2" s="67"/>
      <c r="CV2" s="67"/>
      <c r="CW2" s="67"/>
      <c r="CX2" s="67"/>
      <c r="CY2" s="67"/>
      <c r="CZ2" s="67"/>
      <c r="DA2" s="67"/>
      <c r="DB2" s="67"/>
      <c r="DC2" s="67"/>
      <c r="DD2" s="67"/>
      <c r="DE2" s="67"/>
      <c r="DF2" s="67"/>
      <c r="DG2" s="67"/>
      <c r="DH2" s="67"/>
      <c r="DI2" s="67"/>
      <c r="DJ2" s="67"/>
      <c r="DK2" s="67"/>
      <c r="DL2" s="67"/>
      <c r="DM2" s="67"/>
      <c r="DN2" s="67"/>
      <c r="DO2" s="67"/>
      <c r="DP2" s="67"/>
      <c r="DQ2" s="67"/>
      <c r="DR2" s="67"/>
      <c r="DS2" s="67"/>
      <c r="DT2" s="67"/>
      <c r="DU2" s="67"/>
      <c r="DV2" s="67"/>
      <c r="DW2" s="67"/>
      <c r="DX2" s="67"/>
      <c r="DY2" s="67"/>
      <c r="DZ2" s="67"/>
      <c r="EA2" s="67"/>
      <c r="EB2" s="67"/>
      <c r="EC2" s="67"/>
      <c r="ED2" s="67"/>
      <c r="EE2" s="67"/>
      <c r="EF2" s="67"/>
      <c r="EG2" s="67"/>
      <c r="EH2" s="67"/>
      <c r="EI2" s="67"/>
      <c r="EJ2" s="67"/>
      <c r="EK2" s="67"/>
      <c r="EL2" s="67"/>
      <c r="EM2" s="67"/>
      <c r="EN2" s="67"/>
      <c r="EO2" s="67"/>
      <c r="EP2" s="67"/>
      <c r="EQ2" s="67"/>
      <c r="ER2" s="67"/>
      <c r="ES2" s="67"/>
      <c r="ET2" s="67"/>
      <c r="EU2" s="67"/>
      <c r="EV2" s="67"/>
      <c r="EW2" s="67"/>
      <c r="EX2" s="67"/>
      <c r="EY2" s="67"/>
      <c r="EZ2" s="67"/>
      <c r="FA2" s="67"/>
      <c r="FB2" s="67"/>
      <c r="FC2" s="67"/>
      <c r="FD2" s="67"/>
      <c r="FE2" s="67"/>
      <c r="FF2" s="67"/>
      <c r="FG2" s="67"/>
      <c r="FH2" s="67"/>
      <c r="FI2" s="67"/>
      <c r="FJ2" s="67"/>
      <c r="FK2" s="67"/>
      <c r="FL2" s="67"/>
      <c r="FM2" s="67"/>
      <c r="FN2" s="67"/>
      <c r="FO2" s="67"/>
      <c r="FP2" s="67"/>
      <c r="FQ2" s="67"/>
      <c r="FR2" s="67"/>
      <c r="FS2" s="67"/>
      <c r="FT2" s="67"/>
      <c r="FU2" s="67"/>
      <c r="FV2" s="67"/>
      <c r="FW2" s="67"/>
      <c r="FX2" s="67"/>
      <c r="FY2" s="67"/>
      <c r="FZ2" s="67"/>
      <c r="GA2" s="67"/>
      <c r="GB2" s="67"/>
      <c r="GC2" s="67"/>
      <c r="GD2" s="67"/>
      <c r="GE2" s="67"/>
      <c r="GF2" s="67"/>
      <c r="GG2" s="67"/>
      <c r="GH2" s="67"/>
      <c r="GI2" s="67"/>
      <c r="GJ2" s="67"/>
      <c r="GK2" s="67"/>
      <c r="GL2" s="67"/>
      <c r="GM2" s="67"/>
      <c r="GN2" s="67"/>
      <c r="GO2" s="67"/>
      <c r="GP2" s="67"/>
      <c r="GQ2" s="67"/>
      <c r="GR2" s="67"/>
      <c r="GS2" s="67"/>
      <c r="GT2" s="67"/>
      <c r="GU2" s="67"/>
      <c r="GV2" s="67"/>
      <c r="GW2" s="67"/>
      <c r="GX2" s="67"/>
      <c r="GY2" s="67"/>
      <c r="GZ2" s="67"/>
      <c r="HA2" s="67"/>
      <c r="HB2" s="67"/>
      <c r="HC2" s="67"/>
      <c r="HD2" s="67"/>
      <c r="HE2" s="67"/>
      <c r="HF2" s="67"/>
      <c r="HG2" s="67"/>
      <c r="HH2" s="67"/>
      <c r="HI2" s="67"/>
      <c r="HJ2" s="67"/>
      <c r="HK2" s="67"/>
      <c r="HL2" s="67"/>
      <c r="HM2" s="67"/>
      <c r="HN2" s="67"/>
      <c r="HO2" s="67"/>
      <c r="HP2" s="67"/>
      <c r="HQ2" s="67"/>
      <c r="HR2" s="67"/>
      <c r="HS2" s="67"/>
      <c r="HT2" s="67"/>
      <c r="HU2" s="67"/>
      <c r="HV2" s="67"/>
      <c r="HW2" s="67"/>
      <c r="HX2" s="67"/>
      <c r="HY2" s="67"/>
      <c r="HZ2" s="67"/>
    </row>
    <row r="3" s="30" customFormat="1" ht="22" customHeight="1" spans="1:235">
      <c r="A3" s="9" t="s">
        <v>83</v>
      </c>
      <c r="B3" s="9"/>
      <c r="C3" s="9"/>
      <c r="D3" s="9"/>
      <c r="E3" s="9"/>
      <c r="F3" s="9"/>
      <c r="G3" s="9"/>
      <c r="H3" s="9"/>
      <c r="I3" s="9"/>
      <c r="J3" s="9"/>
      <c r="K3" s="9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  <c r="AC3" s="67"/>
      <c r="AD3" s="67"/>
      <c r="AE3" s="67"/>
      <c r="AF3" s="67"/>
      <c r="AG3" s="67"/>
      <c r="AH3" s="67"/>
      <c r="AI3" s="67"/>
      <c r="AJ3" s="67"/>
      <c r="AK3" s="67"/>
      <c r="AL3" s="67"/>
      <c r="AM3" s="67"/>
      <c r="AN3" s="67"/>
      <c r="AO3" s="67"/>
      <c r="AP3" s="67"/>
      <c r="AQ3" s="67"/>
      <c r="AR3" s="67"/>
      <c r="AS3" s="67"/>
      <c r="AT3" s="67"/>
      <c r="AU3" s="67"/>
      <c r="AV3" s="67"/>
      <c r="AW3" s="67"/>
      <c r="AX3" s="67"/>
      <c r="AY3" s="67"/>
      <c r="AZ3" s="67"/>
      <c r="BA3" s="67"/>
      <c r="BB3" s="67"/>
      <c r="BC3" s="67"/>
      <c r="BD3" s="67"/>
      <c r="BE3" s="67"/>
      <c r="BF3" s="67"/>
      <c r="BG3" s="67"/>
      <c r="BH3" s="67"/>
      <c r="BI3" s="67"/>
      <c r="BJ3" s="67"/>
      <c r="BK3" s="67"/>
      <c r="BL3" s="67"/>
      <c r="BM3" s="67"/>
      <c r="BN3" s="67"/>
      <c r="BO3" s="67"/>
      <c r="BP3" s="67"/>
      <c r="BQ3" s="67"/>
      <c r="BR3" s="67"/>
      <c r="BS3" s="67"/>
      <c r="BT3" s="67"/>
      <c r="BU3" s="67"/>
      <c r="BV3" s="67"/>
      <c r="BW3" s="67"/>
      <c r="BX3" s="67"/>
      <c r="BY3" s="67"/>
      <c r="BZ3" s="67"/>
      <c r="CA3" s="67"/>
      <c r="CB3" s="67"/>
      <c r="CC3" s="67"/>
      <c r="CD3" s="67"/>
      <c r="CE3" s="67"/>
      <c r="CF3" s="67"/>
      <c r="CG3" s="67"/>
      <c r="CH3" s="67"/>
      <c r="CI3" s="67"/>
      <c r="CJ3" s="67"/>
      <c r="CK3" s="67"/>
      <c r="CL3" s="67"/>
      <c r="CM3" s="67"/>
      <c r="CN3" s="67"/>
      <c r="CO3" s="67"/>
      <c r="CP3" s="67"/>
      <c r="CQ3" s="67"/>
      <c r="CR3" s="67"/>
      <c r="CS3" s="67"/>
      <c r="CT3" s="67"/>
      <c r="CU3" s="67"/>
      <c r="CV3" s="67"/>
      <c r="CW3" s="67"/>
      <c r="CX3" s="67"/>
      <c r="CY3" s="67"/>
      <c r="CZ3" s="67"/>
      <c r="DA3" s="67"/>
      <c r="DB3" s="67"/>
      <c r="DC3" s="67"/>
      <c r="DD3" s="67"/>
      <c r="DE3" s="67"/>
      <c r="DF3" s="67"/>
      <c r="DG3" s="67"/>
      <c r="DH3" s="67"/>
      <c r="DI3" s="67"/>
      <c r="DJ3" s="67"/>
      <c r="DK3" s="67"/>
      <c r="DL3" s="67"/>
      <c r="DM3" s="67"/>
      <c r="DN3" s="67"/>
      <c r="DO3" s="67"/>
      <c r="DP3" s="67"/>
      <c r="DQ3" s="67"/>
      <c r="DR3" s="67"/>
      <c r="DS3" s="67"/>
      <c r="DT3" s="67"/>
      <c r="DU3" s="67"/>
      <c r="DV3" s="67"/>
      <c r="DW3" s="67"/>
      <c r="DX3" s="67"/>
      <c r="DY3" s="67"/>
      <c r="DZ3" s="67"/>
      <c r="EA3" s="67"/>
      <c r="EB3" s="67"/>
      <c r="EC3" s="67"/>
      <c r="ED3" s="67"/>
      <c r="EE3" s="67"/>
      <c r="EF3" s="67"/>
      <c r="EG3" s="67"/>
      <c r="EH3" s="67"/>
      <c r="EI3" s="67"/>
      <c r="EJ3" s="67"/>
      <c r="EK3" s="67"/>
      <c r="EL3" s="67"/>
      <c r="EM3" s="67"/>
      <c r="EN3" s="67"/>
      <c r="EO3" s="67"/>
      <c r="EP3" s="67"/>
      <c r="EQ3" s="67"/>
      <c r="ER3" s="67"/>
      <c r="ES3" s="67"/>
      <c r="ET3" s="67"/>
      <c r="EU3" s="67"/>
      <c r="EV3" s="67"/>
      <c r="EW3" s="67"/>
      <c r="EX3" s="67"/>
      <c r="EY3" s="67"/>
      <c r="EZ3" s="67"/>
      <c r="FA3" s="67"/>
      <c r="FB3" s="67"/>
      <c r="FC3" s="67"/>
      <c r="FD3" s="67"/>
      <c r="FE3" s="67"/>
      <c r="FF3" s="67"/>
      <c r="FG3" s="67"/>
      <c r="FH3" s="67"/>
      <c r="FI3" s="67"/>
      <c r="FJ3" s="67"/>
      <c r="FK3" s="67"/>
      <c r="FL3" s="67"/>
      <c r="FM3" s="67"/>
      <c r="FN3" s="67"/>
      <c r="FO3" s="67"/>
      <c r="FP3" s="67"/>
      <c r="FQ3" s="67"/>
      <c r="FR3" s="67"/>
      <c r="FS3" s="67"/>
      <c r="FT3" s="67"/>
      <c r="FU3" s="67"/>
      <c r="FV3" s="67"/>
      <c r="FW3" s="67"/>
      <c r="FX3" s="67"/>
      <c r="FY3" s="67"/>
      <c r="FZ3" s="67"/>
      <c r="GA3" s="67"/>
      <c r="GB3" s="67"/>
      <c r="GC3" s="67"/>
      <c r="GD3" s="67"/>
      <c r="GE3" s="67"/>
      <c r="GF3" s="67"/>
      <c r="GG3" s="67"/>
      <c r="GH3" s="67"/>
      <c r="GI3" s="67"/>
      <c r="GJ3" s="67"/>
      <c r="GK3" s="67"/>
      <c r="GL3" s="67"/>
      <c r="GM3" s="67"/>
      <c r="GN3" s="67"/>
      <c r="GO3" s="67"/>
      <c r="GP3" s="67"/>
      <c r="GQ3" s="67"/>
      <c r="GR3" s="67"/>
      <c r="GS3" s="67"/>
      <c r="GT3" s="67"/>
      <c r="GU3" s="67"/>
      <c r="GV3" s="67"/>
      <c r="GW3" s="67"/>
      <c r="GX3" s="67"/>
      <c r="GY3" s="67"/>
      <c r="GZ3" s="67"/>
      <c r="HA3" s="67"/>
      <c r="HB3" s="67"/>
      <c r="HC3" s="67"/>
      <c r="HD3" s="67"/>
      <c r="HE3" s="67"/>
      <c r="HF3" s="67"/>
      <c r="HG3" s="67"/>
      <c r="HH3" s="67"/>
      <c r="HI3" s="67"/>
      <c r="HJ3" s="67"/>
      <c r="HK3" s="67"/>
      <c r="HL3" s="67"/>
      <c r="HM3" s="67"/>
      <c r="HN3" s="67"/>
      <c r="HO3" s="67"/>
      <c r="HP3" s="67"/>
      <c r="HQ3" s="67"/>
      <c r="HR3" s="67"/>
      <c r="HS3" s="67"/>
      <c r="HT3" s="67"/>
      <c r="HU3" s="67"/>
      <c r="HV3" s="67"/>
      <c r="HW3" s="67"/>
      <c r="HX3" s="67"/>
      <c r="HY3" s="67"/>
      <c r="HZ3" s="67"/>
      <c r="IA3" s="67"/>
    </row>
    <row r="4" s="30" customFormat="1" ht="32" customHeight="1" spans="1:234">
      <c r="A4" s="10" t="s">
        <v>84</v>
      </c>
      <c r="B4" s="11" t="s">
        <v>85</v>
      </c>
      <c r="C4" s="11" t="s">
        <v>86</v>
      </c>
      <c r="D4" s="11"/>
      <c r="E4" s="11"/>
      <c r="F4" s="11"/>
      <c r="G4" s="11"/>
      <c r="H4" s="12" t="s">
        <v>87</v>
      </c>
      <c r="I4" s="11" t="s">
        <v>88</v>
      </c>
      <c r="J4" s="41" t="s">
        <v>89</v>
      </c>
      <c r="K4" s="68" t="s">
        <v>90</v>
      </c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67"/>
      <c r="Y4" s="67"/>
      <c r="Z4" s="67"/>
      <c r="AA4" s="67"/>
      <c r="AB4" s="67"/>
      <c r="AC4" s="67"/>
      <c r="AD4" s="67"/>
      <c r="AE4" s="67"/>
      <c r="AF4" s="67"/>
      <c r="AG4" s="67"/>
      <c r="AH4" s="67"/>
      <c r="AI4" s="67"/>
      <c r="AJ4" s="67"/>
      <c r="AK4" s="67"/>
      <c r="AL4" s="67"/>
      <c r="AM4" s="67"/>
      <c r="AN4" s="67"/>
      <c r="AO4" s="67"/>
      <c r="AP4" s="67"/>
      <c r="AQ4" s="67"/>
      <c r="AR4" s="67"/>
      <c r="AS4" s="67"/>
      <c r="AT4" s="67"/>
      <c r="AU4" s="67"/>
      <c r="AV4" s="67"/>
      <c r="AW4" s="67"/>
      <c r="AX4" s="67"/>
      <c r="AY4" s="67"/>
      <c r="AZ4" s="67"/>
      <c r="BA4" s="67"/>
      <c r="BB4" s="67"/>
      <c r="BC4" s="67"/>
      <c r="BD4" s="67"/>
      <c r="BE4" s="67"/>
      <c r="BF4" s="67"/>
      <c r="BG4" s="67"/>
      <c r="BH4" s="67"/>
      <c r="BI4" s="67"/>
      <c r="BJ4" s="67"/>
      <c r="BK4" s="67"/>
      <c r="BL4" s="67"/>
      <c r="BM4" s="67"/>
      <c r="BN4" s="67"/>
      <c r="BO4" s="67"/>
      <c r="BP4" s="67"/>
      <c r="BQ4" s="67"/>
      <c r="BR4" s="67"/>
      <c r="BS4" s="67"/>
      <c r="BT4" s="67"/>
      <c r="BU4" s="67"/>
      <c r="BV4" s="67"/>
      <c r="BW4" s="67"/>
      <c r="BX4" s="67"/>
      <c r="BY4" s="67"/>
      <c r="BZ4" s="67"/>
      <c r="CA4" s="67"/>
      <c r="CB4" s="67"/>
      <c r="CC4" s="67"/>
      <c r="CD4" s="67"/>
      <c r="CE4" s="67"/>
      <c r="CF4" s="67"/>
      <c r="CG4" s="67"/>
      <c r="CH4" s="67"/>
      <c r="CI4" s="67"/>
      <c r="CJ4" s="67"/>
      <c r="CK4" s="67"/>
      <c r="CL4" s="67"/>
      <c r="CM4" s="67"/>
      <c r="CN4" s="67"/>
      <c r="CO4" s="67"/>
      <c r="CP4" s="67"/>
      <c r="CQ4" s="67"/>
      <c r="CR4" s="67"/>
      <c r="CS4" s="67"/>
      <c r="CT4" s="67"/>
      <c r="CU4" s="67"/>
      <c r="CV4" s="67"/>
      <c r="CW4" s="67"/>
      <c r="CX4" s="67"/>
      <c r="CY4" s="67"/>
      <c r="CZ4" s="67"/>
      <c r="DA4" s="67"/>
      <c r="DB4" s="67"/>
      <c r="DC4" s="67"/>
      <c r="DD4" s="67"/>
      <c r="DE4" s="67"/>
      <c r="DF4" s="67"/>
      <c r="DG4" s="67"/>
      <c r="DH4" s="67"/>
      <c r="DI4" s="67"/>
      <c r="DJ4" s="67"/>
      <c r="DK4" s="67"/>
      <c r="DL4" s="67"/>
      <c r="DM4" s="67"/>
      <c r="DN4" s="67"/>
      <c r="DO4" s="67"/>
      <c r="DP4" s="67"/>
      <c r="DQ4" s="67"/>
      <c r="DR4" s="67"/>
      <c r="DS4" s="67"/>
      <c r="DT4" s="67"/>
      <c r="DU4" s="67"/>
      <c r="DV4" s="67"/>
      <c r="DW4" s="67"/>
      <c r="DX4" s="67"/>
      <c r="DY4" s="67"/>
      <c r="DZ4" s="67"/>
      <c r="EA4" s="67"/>
      <c r="EB4" s="67"/>
      <c r="EC4" s="67"/>
      <c r="ED4" s="67"/>
      <c r="EE4" s="67"/>
      <c r="EF4" s="67"/>
      <c r="EG4" s="67"/>
      <c r="EH4" s="67"/>
      <c r="EI4" s="67"/>
      <c r="EJ4" s="67"/>
      <c r="EK4" s="67"/>
      <c r="EL4" s="67"/>
      <c r="EM4" s="67"/>
      <c r="EN4" s="67"/>
      <c r="EO4" s="67"/>
      <c r="EP4" s="67"/>
      <c r="EQ4" s="67"/>
      <c r="ER4" s="67"/>
      <c r="ES4" s="67"/>
      <c r="ET4" s="67"/>
      <c r="EU4" s="67"/>
      <c r="EV4" s="67"/>
      <c r="EW4" s="67"/>
      <c r="EX4" s="67"/>
      <c r="EY4" s="67"/>
      <c r="EZ4" s="67"/>
      <c r="FA4" s="67"/>
      <c r="FB4" s="67"/>
      <c r="FC4" s="67"/>
      <c r="FD4" s="67"/>
      <c r="FE4" s="67"/>
      <c r="FF4" s="67"/>
      <c r="FG4" s="67"/>
      <c r="FH4" s="67"/>
      <c r="FI4" s="67"/>
      <c r="FJ4" s="67"/>
      <c r="FK4" s="67"/>
      <c r="FL4" s="67"/>
      <c r="FM4" s="67"/>
      <c r="FN4" s="67"/>
      <c r="FO4" s="67"/>
      <c r="FP4" s="67"/>
      <c r="FQ4" s="67"/>
      <c r="FR4" s="67"/>
      <c r="FS4" s="67"/>
      <c r="FT4" s="67"/>
      <c r="FU4" s="67"/>
      <c r="FV4" s="67"/>
      <c r="FW4" s="67"/>
      <c r="FX4" s="67"/>
      <c r="FY4" s="67"/>
      <c r="FZ4" s="67"/>
      <c r="GA4" s="67"/>
      <c r="GB4" s="67"/>
      <c r="GC4" s="67"/>
      <c r="GD4" s="67"/>
      <c r="GE4" s="67"/>
      <c r="GF4" s="67"/>
      <c r="GG4" s="67"/>
      <c r="GH4" s="67"/>
      <c r="GI4" s="67"/>
      <c r="GJ4" s="67"/>
      <c r="GK4" s="67"/>
      <c r="GL4" s="67"/>
      <c r="GM4" s="67"/>
      <c r="GN4" s="67"/>
      <c r="GO4" s="67"/>
      <c r="GP4" s="67"/>
      <c r="GQ4" s="67"/>
      <c r="GR4" s="67"/>
      <c r="GS4" s="67"/>
      <c r="GT4" s="67"/>
      <c r="GU4" s="67"/>
      <c r="GV4" s="67"/>
      <c r="GW4" s="67"/>
      <c r="GX4" s="67"/>
      <c r="GY4" s="67"/>
      <c r="GZ4" s="67"/>
      <c r="HA4" s="67"/>
      <c r="HB4" s="67"/>
      <c r="HC4" s="67"/>
      <c r="HD4" s="67"/>
      <c r="HE4" s="67"/>
      <c r="HF4" s="67"/>
      <c r="HG4" s="67"/>
      <c r="HH4" s="67"/>
      <c r="HI4" s="67"/>
      <c r="HJ4" s="67"/>
      <c r="HK4" s="67"/>
      <c r="HL4" s="67"/>
      <c r="HM4" s="67"/>
      <c r="HN4" s="67"/>
      <c r="HO4" s="67"/>
      <c r="HP4" s="67"/>
      <c r="HQ4" s="67"/>
      <c r="HR4" s="67"/>
      <c r="HS4" s="67"/>
      <c r="HT4" s="67"/>
      <c r="HU4" s="67"/>
      <c r="HV4" s="67"/>
      <c r="HW4" s="67"/>
      <c r="HX4" s="67"/>
      <c r="HY4" s="67"/>
      <c r="HZ4" s="67"/>
    </row>
    <row r="5" s="30" customFormat="1" ht="22" customHeight="1" spans="1:234">
      <c r="A5" s="10">
        <v>1</v>
      </c>
      <c r="B5" s="10" t="s">
        <v>189</v>
      </c>
      <c r="C5" s="13" t="s">
        <v>20</v>
      </c>
      <c r="D5" s="14"/>
      <c r="E5" s="14"/>
      <c r="F5" s="14"/>
      <c r="G5" s="15"/>
      <c r="H5" s="16">
        <v>16</v>
      </c>
      <c r="I5" s="12">
        <v>773</v>
      </c>
      <c r="J5" s="43">
        <f>H5*I5</f>
        <v>12368</v>
      </c>
      <c r="K5" s="72" t="s">
        <v>181</v>
      </c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7"/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/>
      <c r="BI5" s="67"/>
      <c r="BJ5" s="67"/>
      <c r="BK5" s="67"/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67"/>
      <c r="BX5" s="67"/>
      <c r="BY5" s="67"/>
      <c r="BZ5" s="67"/>
      <c r="CA5" s="67"/>
      <c r="CB5" s="67"/>
      <c r="CC5" s="67"/>
      <c r="CD5" s="67"/>
      <c r="CE5" s="67"/>
      <c r="CF5" s="67"/>
      <c r="CG5" s="67"/>
      <c r="CH5" s="67"/>
      <c r="CI5" s="67"/>
      <c r="CJ5" s="67"/>
      <c r="CK5" s="67"/>
      <c r="CL5" s="67"/>
      <c r="CM5" s="67"/>
      <c r="CN5" s="67"/>
      <c r="CO5" s="67"/>
      <c r="CP5" s="67"/>
      <c r="CQ5" s="67"/>
      <c r="CR5" s="67"/>
      <c r="CS5" s="67"/>
      <c r="CT5" s="67"/>
      <c r="CU5" s="67"/>
      <c r="CV5" s="67"/>
      <c r="CW5" s="67"/>
      <c r="CX5" s="67"/>
      <c r="CY5" s="67"/>
      <c r="CZ5" s="67"/>
      <c r="DA5" s="67"/>
      <c r="DB5" s="67"/>
      <c r="DC5" s="67"/>
      <c r="DD5" s="67"/>
      <c r="DE5" s="67"/>
      <c r="DF5" s="67"/>
      <c r="DG5" s="67"/>
      <c r="DH5" s="67"/>
      <c r="DI5" s="67"/>
      <c r="DJ5" s="67"/>
      <c r="DK5" s="67"/>
      <c r="DL5" s="67"/>
      <c r="DM5" s="67"/>
      <c r="DN5" s="67"/>
      <c r="DO5" s="67"/>
      <c r="DP5" s="67"/>
      <c r="DQ5" s="67"/>
      <c r="DR5" s="67"/>
      <c r="DS5" s="67"/>
      <c r="DT5" s="67"/>
      <c r="DU5" s="67"/>
      <c r="DV5" s="67"/>
      <c r="DW5" s="67"/>
      <c r="DX5" s="67"/>
      <c r="DY5" s="67"/>
      <c r="DZ5" s="67"/>
      <c r="EA5" s="67"/>
      <c r="EB5" s="67"/>
      <c r="EC5" s="67"/>
      <c r="ED5" s="67"/>
      <c r="EE5" s="67"/>
      <c r="EF5" s="67"/>
      <c r="EG5" s="67"/>
      <c r="EH5" s="67"/>
      <c r="EI5" s="67"/>
      <c r="EJ5" s="67"/>
      <c r="EK5" s="67"/>
      <c r="EL5" s="67"/>
      <c r="EM5" s="67"/>
      <c r="EN5" s="67"/>
      <c r="EO5" s="67"/>
      <c r="EP5" s="67"/>
      <c r="EQ5" s="67"/>
      <c r="ER5" s="67"/>
      <c r="ES5" s="67"/>
      <c r="ET5" s="67"/>
      <c r="EU5" s="67"/>
      <c r="EV5" s="67"/>
      <c r="EW5" s="67"/>
      <c r="EX5" s="67"/>
      <c r="EY5" s="67"/>
      <c r="EZ5" s="67"/>
      <c r="FA5" s="67"/>
      <c r="FB5" s="67"/>
      <c r="FC5" s="67"/>
      <c r="FD5" s="67"/>
      <c r="FE5" s="67"/>
      <c r="FF5" s="67"/>
      <c r="FG5" s="67"/>
      <c r="FH5" s="67"/>
      <c r="FI5" s="67"/>
      <c r="FJ5" s="67"/>
      <c r="FK5" s="67"/>
      <c r="FL5" s="67"/>
      <c r="FM5" s="67"/>
      <c r="FN5" s="67"/>
      <c r="FO5" s="67"/>
      <c r="FP5" s="67"/>
      <c r="FQ5" s="67"/>
      <c r="FR5" s="67"/>
      <c r="FS5" s="67"/>
      <c r="FT5" s="67"/>
      <c r="FU5" s="67"/>
      <c r="FV5" s="67"/>
      <c r="FW5" s="67"/>
      <c r="FX5" s="67"/>
      <c r="FY5" s="67"/>
      <c r="FZ5" s="67"/>
      <c r="GA5" s="67"/>
      <c r="GB5" s="67"/>
      <c r="GC5" s="67"/>
      <c r="GD5" s="67"/>
      <c r="GE5" s="67"/>
      <c r="GF5" s="67"/>
      <c r="GG5" s="67"/>
      <c r="GH5" s="67"/>
      <c r="GI5" s="67"/>
      <c r="GJ5" s="67"/>
      <c r="GK5" s="67"/>
      <c r="GL5" s="67"/>
      <c r="GM5" s="67"/>
      <c r="GN5" s="67"/>
      <c r="GO5" s="67"/>
      <c r="GP5" s="67"/>
      <c r="GQ5" s="67"/>
      <c r="GR5" s="67"/>
      <c r="GS5" s="67"/>
      <c r="GT5" s="67"/>
      <c r="GU5" s="67"/>
      <c r="GV5" s="67"/>
      <c r="GW5" s="67"/>
      <c r="GX5" s="67"/>
      <c r="GY5" s="67"/>
      <c r="GZ5" s="67"/>
      <c r="HA5" s="67"/>
      <c r="HB5" s="67"/>
      <c r="HC5" s="67"/>
      <c r="HD5" s="67"/>
      <c r="HE5" s="67"/>
      <c r="HF5" s="67"/>
      <c r="HG5" s="67"/>
      <c r="HH5" s="67"/>
      <c r="HI5" s="67"/>
      <c r="HJ5" s="67"/>
      <c r="HK5" s="67"/>
      <c r="HL5" s="67"/>
      <c r="HM5" s="67"/>
      <c r="HN5" s="67"/>
      <c r="HO5" s="67"/>
      <c r="HP5" s="67"/>
      <c r="HQ5" s="67"/>
      <c r="HR5" s="67"/>
      <c r="HS5" s="67"/>
      <c r="HT5" s="67"/>
      <c r="HU5" s="67"/>
      <c r="HV5" s="67"/>
      <c r="HW5" s="67"/>
      <c r="HX5" s="67"/>
      <c r="HY5" s="67"/>
      <c r="HZ5" s="67"/>
    </row>
    <row r="6" s="30" customFormat="1" ht="22" customHeight="1" spans="1:234">
      <c r="A6" s="10">
        <v>2</v>
      </c>
      <c r="B6" s="10" t="s">
        <v>190</v>
      </c>
      <c r="C6" s="13" t="s">
        <v>20</v>
      </c>
      <c r="D6" s="14"/>
      <c r="E6" s="14"/>
      <c r="F6" s="14"/>
      <c r="G6" s="15"/>
      <c r="H6" s="16">
        <v>16</v>
      </c>
      <c r="I6" s="12">
        <v>773</v>
      </c>
      <c r="J6" s="43">
        <f>H6*I6</f>
        <v>12368</v>
      </c>
      <c r="K6" s="72" t="s">
        <v>181</v>
      </c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67"/>
      <c r="AE6" s="67"/>
      <c r="AF6" s="67"/>
      <c r="AG6" s="67"/>
      <c r="AH6" s="67"/>
      <c r="AI6" s="67"/>
      <c r="AJ6" s="67"/>
      <c r="AK6" s="67"/>
      <c r="AL6" s="67"/>
      <c r="AM6" s="67"/>
      <c r="AN6" s="67"/>
      <c r="AO6" s="67"/>
      <c r="AP6" s="67"/>
      <c r="AQ6" s="67"/>
      <c r="AR6" s="67"/>
      <c r="AS6" s="67"/>
      <c r="AT6" s="67"/>
      <c r="AU6" s="67"/>
      <c r="AV6" s="67"/>
      <c r="AW6" s="67"/>
      <c r="AX6" s="67"/>
      <c r="AY6" s="67"/>
      <c r="AZ6" s="67"/>
      <c r="BA6" s="67"/>
      <c r="BB6" s="67"/>
      <c r="BC6" s="67"/>
      <c r="BD6" s="67"/>
      <c r="BE6" s="67"/>
      <c r="BF6" s="67"/>
      <c r="BG6" s="67"/>
      <c r="BH6" s="67"/>
      <c r="BI6" s="67"/>
      <c r="BJ6" s="67"/>
      <c r="BK6" s="67"/>
      <c r="BL6" s="67"/>
      <c r="BM6" s="67"/>
      <c r="BN6" s="67"/>
      <c r="BO6" s="67"/>
      <c r="BP6" s="67"/>
      <c r="BQ6" s="67"/>
      <c r="BR6" s="67"/>
      <c r="BS6" s="67"/>
      <c r="BT6" s="67"/>
      <c r="BU6" s="67"/>
      <c r="BV6" s="67"/>
      <c r="BW6" s="67"/>
      <c r="BX6" s="67"/>
      <c r="BY6" s="67"/>
      <c r="BZ6" s="67"/>
      <c r="CA6" s="67"/>
      <c r="CB6" s="67"/>
      <c r="CC6" s="67"/>
      <c r="CD6" s="67"/>
      <c r="CE6" s="67"/>
      <c r="CF6" s="67"/>
      <c r="CG6" s="67"/>
      <c r="CH6" s="67"/>
      <c r="CI6" s="67"/>
      <c r="CJ6" s="67"/>
      <c r="CK6" s="67"/>
      <c r="CL6" s="67"/>
      <c r="CM6" s="67"/>
      <c r="CN6" s="67"/>
      <c r="CO6" s="67"/>
      <c r="CP6" s="67"/>
      <c r="CQ6" s="67"/>
      <c r="CR6" s="67"/>
      <c r="CS6" s="67"/>
      <c r="CT6" s="67"/>
      <c r="CU6" s="67"/>
      <c r="CV6" s="67"/>
      <c r="CW6" s="67"/>
      <c r="CX6" s="67"/>
      <c r="CY6" s="67"/>
      <c r="CZ6" s="67"/>
      <c r="DA6" s="67"/>
      <c r="DB6" s="67"/>
      <c r="DC6" s="67"/>
      <c r="DD6" s="67"/>
      <c r="DE6" s="67"/>
      <c r="DF6" s="67"/>
      <c r="DG6" s="67"/>
      <c r="DH6" s="67"/>
      <c r="DI6" s="67"/>
      <c r="DJ6" s="67"/>
      <c r="DK6" s="67"/>
      <c r="DL6" s="67"/>
      <c r="DM6" s="67"/>
      <c r="DN6" s="67"/>
      <c r="DO6" s="67"/>
      <c r="DP6" s="67"/>
      <c r="DQ6" s="67"/>
      <c r="DR6" s="67"/>
      <c r="DS6" s="67"/>
      <c r="DT6" s="67"/>
      <c r="DU6" s="67"/>
      <c r="DV6" s="67"/>
      <c r="DW6" s="67"/>
      <c r="DX6" s="67"/>
      <c r="DY6" s="67"/>
      <c r="DZ6" s="67"/>
      <c r="EA6" s="67"/>
      <c r="EB6" s="67"/>
      <c r="EC6" s="67"/>
      <c r="ED6" s="67"/>
      <c r="EE6" s="67"/>
      <c r="EF6" s="67"/>
      <c r="EG6" s="67"/>
      <c r="EH6" s="67"/>
      <c r="EI6" s="67"/>
      <c r="EJ6" s="67"/>
      <c r="EK6" s="67"/>
      <c r="EL6" s="67"/>
      <c r="EM6" s="67"/>
      <c r="EN6" s="67"/>
      <c r="EO6" s="67"/>
      <c r="EP6" s="67"/>
      <c r="EQ6" s="67"/>
      <c r="ER6" s="67"/>
      <c r="ES6" s="67"/>
      <c r="ET6" s="67"/>
      <c r="EU6" s="67"/>
      <c r="EV6" s="67"/>
      <c r="EW6" s="67"/>
      <c r="EX6" s="67"/>
      <c r="EY6" s="67"/>
      <c r="EZ6" s="67"/>
      <c r="FA6" s="67"/>
      <c r="FB6" s="67"/>
      <c r="FC6" s="67"/>
      <c r="FD6" s="67"/>
      <c r="FE6" s="67"/>
      <c r="FF6" s="67"/>
      <c r="FG6" s="67"/>
      <c r="FH6" s="67"/>
      <c r="FI6" s="67"/>
      <c r="FJ6" s="67"/>
      <c r="FK6" s="67"/>
      <c r="FL6" s="67"/>
      <c r="FM6" s="67"/>
      <c r="FN6" s="67"/>
      <c r="FO6" s="67"/>
      <c r="FP6" s="67"/>
      <c r="FQ6" s="67"/>
      <c r="FR6" s="67"/>
      <c r="FS6" s="67"/>
      <c r="FT6" s="67"/>
      <c r="FU6" s="67"/>
      <c r="FV6" s="67"/>
      <c r="FW6" s="67"/>
      <c r="FX6" s="67"/>
      <c r="FY6" s="67"/>
      <c r="FZ6" s="67"/>
      <c r="GA6" s="67"/>
      <c r="GB6" s="67"/>
      <c r="GC6" s="67"/>
      <c r="GD6" s="67"/>
      <c r="GE6" s="67"/>
      <c r="GF6" s="67"/>
      <c r="GG6" s="67"/>
      <c r="GH6" s="67"/>
      <c r="GI6" s="67"/>
      <c r="GJ6" s="67"/>
      <c r="GK6" s="67"/>
      <c r="GL6" s="67"/>
      <c r="GM6" s="67"/>
      <c r="GN6" s="67"/>
      <c r="GO6" s="67"/>
      <c r="GP6" s="67"/>
      <c r="GQ6" s="67"/>
      <c r="GR6" s="67"/>
      <c r="GS6" s="67"/>
      <c r="GT6" s="67"/>
      <c r="GU6" s="67"/>
      <c r="GV6" s="67"/>
      <c r="GW6" s="67"/>
      <c r="GX6" s="67"/>
      <c r="GY6" s="67"/>
      <c r="GZ6" s="67"/>
      <c r="HA6" s="67"/>
      <c r="HB6" s="67"/>
      <c r="HC6" s="67"/>
      <c r="HD6" s="67"/>
      <c r="HE6" s="67"/>
      <c r="HF6" s="67"/>
      <c r="HG6" s="67"/>
      <c r="HH6" s="67"/>
      <c r="HI6" s="67"/>
      <c r="HJ6" s="67"/>
      <c r="HK6" s="67"/>
      <c r="HL6" s="67"/>
      <c r="HM6" s="67"/>
      <c r="HN6" s="67"/>
      <c r="HO6" s="67"/>
      <c r="HP6" s="67"/>
      <c r="HQ6" s="67"/>
      <c r="HR6" s="67"/>
      <c r="HS6" s="67"/>
      <c r="HT6" s="67"/>
      <c r="HU6" s="67"/>
      <c r="HV6" s="67"/>
      <c r="HW6" s="67"/>
      <c r="HX6" s="67"/>
      <c r="HY6" s="67"/>
      <c r="HZ6" s="67"/>
    </row>
    <row r="7" s="30" customFormat="1" ht="22" customHeight="1" spans="1:234">
      <c r="A7" s="10"/>
      <c r="B7" s="10"/>
      <c r="C7" s="18" t="s">
        <v>99</v>
      </c>
      <c r="D7" s="19"/>
      <c r="E7" s="19"/>
      <c r="F7" s="19"/>
      <c r="G7" s="20"/>
      <c r="H7" s="16">
        <f>SUM(H5:H6)</f>
        <v>32</v>
      </c>
      <c r="I7" s="12"/>
      <c r="J7" s="43">
        <f>SUM(J5:J6)</f>
        <v>24736</v>
      </c>
      <c r="K7" s="68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67"/>
      <c r="Y7" s="67"/>
      <c r="Z7" s="67"/>
      <c r="AA7" s="67"/>
      <c r="AB7" s="67"/>
      <c r="AC7" s="67"/>
      <c r="AD7" s="67"/>
      <c r="AE7" s="67"/>
      <c r="AF7" s="67"/>
      <c r="AG7" s="67"/>
      <c r="AH7" s="67"/>
      <c r="AI7" s="67"/>
      <c r="AJ7" s="67"/>
      <c r="AK7" s="67"/>
      <c r="AL7" s="67"/>
      <c r="AM7" s="67"/>
      <c r="AN7" s="67"/>
      <c r="AO7" s="67"/>
      <c r="AP7" s="67"/>
      <c r="AQ7" s="67"/>
      <c r="AR7" s="67"/>
      <c r="AS7" s="67"/>
      <c r="AT7" s="67"/>
      <c r="AU7" s="67"/>
      <c r="AV7" s="67"/>
      <c r="AW7" s="67"/>
      <c r="AX7" s="67"/>
      <c r="AY7" s="67"/>
      <c r="AZ7" s="67"/>
      <c r="BA7" s="67"/>
      <c r="BB7" s="67"/>
      <c r="BC7" s="67"/>
      <c r="BD7" s="67"/>
      <c r="BE7" s="67"/>
      <c r="BF7" s="67"/>
      <c r="BG7" s="67"/>
      <c r="BH7" s="67"/>
      <c r="BI7" s="67"/>
      <c r="BJ7" s="67"/>
      <c r="BK7" s="67"/>
      <c r="BL7" s="67"/>
      <c r="BM7" s="67"/>
      <c r="BN7" s="67"/>
      <c r="BO7" s="67"/>
      <c r="BP7" s="67"/>
      <c r="BQ7" s="67"/>
      <c r="BR7" s="67"/>
      <c r="BS7" s="67"/>
      <c r="BT7" s="67"/>
      <c r="BU7" s="67"/>
      <c r="BV7" s="67"/>
      <c r="BW7" s="67"/>
      <c r="BX7" s="67"/>
      <c r="BY7" s="67"/>
      <c r="BZ7" s="67"/>
      <c r="CA7" s="67"/>
      <c r="CB7" s="67"/>
      <c r="CC7" s="67"/>
      <c r="CD7" s="67"/>
      <c r="CE7" s="67"/>
      <c r="CF7" s="67"/>
      <c r="CG7" s="67"/>
      <c r="CH7" s="67"/>
      <c r="CI7" s="67"/>
      <c r="CJ7" s="67"/>
      <c r="CK7" s="67"/>
      <c r="CL7" s="67"/>
      <c r="CM7" s="67"/>
      <c r="CN7" s="67"/>
      <c r="CO7" s="67"/>
      <c r="CP7" s="67"/>
      <c r="CQ7" s="67"/>
      <c r="CR7" s="67"/>
      <c r="CS7" s="67"/>
      <c r="CT7" s="67"/>
      <c r="CU7" s="67"/>
      <c r="CV7" s="67"/>
      <c r="CW7" s="67"/>
      <c r="CX7" s="67"/>
      <c r="CY7" s="67"/>
      <c r="CZ7" s="67"/>
      <c r="DA7" s="67"/>
      <c r="DB7" s="67"/>
      <c r="DC7" s="67"/>
      <c r="DD7" s="67"/>
      <c r="DE7" s="67"/>
      <c r="DF7" s="67"/>
      <c r="DG7" s="67"/>
      <c r="DH7" s="67"/>
      <c r="DI7" s="67"/>
      <c r="DJ7" s="67"/>
      <c r="DK7" s="67"/>
      <c r="DL7" s="67"/>
      <c r="DM7" s="67"/>
      <c r="DN7" s="67"/>
      <c r="DO7" s="67"/>
      <c r="DP7" s="67"/>
      <c r="DQ7" s="67"/>
      <c r="DR7" s="67"/>
      <c r="DS7" s="67"/>
      <c r="DT7" s="67"/>
      <c r="DU7" s="67"/>
      <c r="DV7" s="67"/>
      <c r="DW7" s="67"/>
      <c r="DX7" s="67"/>
      <c r="DY7" s="67"/>
      <c r="DZ7" s="67"/>
      <c r="EA7" s="67"/>
      <c r="EB7" s="67"/>
      <c r="EC7" s="67"/>
      <c r="ED7" s="67"/>
      <c r="EE7" s="67"/>
      <c r="EF7" s="67"/>
      <c r="EG7" s="67"/>
      <c r="EH7" s="67"/>
      <c r="EI7" s="67"/>
      <c r="EJ7" s="67"/>
      <c r="EK7" s="67"/>
      <c r="EL7" s="67"/>
      <c r="EM7" s="67"/>
      <c r="EN7" s="67"/>
      <c r="EO7" s="67"/>
      <c r="EP7" s="67"/>
      <c r="EQ7" s="67"/>
      <c r="ER7" s="67"/>
      <c r="ES7" s="67"/>
      <c r="ET7" s="67"/>
      <c r="EU7" s="67"/>
      <c r="EV7" s="67"/>
      <c r="EW7" s="67"/>
      <c r="EX7" s="67"/>
      <c r="EY7" s="67"/>
      <c r="EZ7" s="67"/>
      <c r="FA7" s="67"/>
      <c r="FB7" s="67"/>
      <c r="FC7" s="67"/>
      <c r="FD7" s="67"/>
      <c r="FE7" s="67"/>
      <c r="FF7" s="67"/>
      <c r="FG7" s="67"/>
      <c r="FH7" s="67"/>
      <c r="FI7" s="67"/>
      <c r="FJ7" s="67"/>
      <c r="FK7" s="67"/>
      <c r="FL7" s="67"/>
      <c r="FM7" s="67"/>
      <c r="FN7" s="67"/>
      <c r="FO7" s="67"/>
      <c r="FP7" s="67"/>
      <c r="FQ7" s="67"/>
      <c r="FR7" s="67"/>
      <c r="FS7" s="67"/>
      <c r="FT7" s="67"/>
      <c r="FU7" s="67"/>
      <c r="FV7" s="67"/>
      <c r="FW7" s="67"/>
      <c r="FX7" s="67"/>
      <c r="FY7" s="67"/>
      <c r="FZ7" s="67"/>
      <c r="GA7" s="67"/>
      <c r="GB7" s="67"/>
      <c r="GC7" s="67"/>
      <c r="GD7" s="67"/>
      <c r="GE7" s="67"/>
      <c r="GF7" s="67"/>
      <c r="GG7" s="67"/>
      <c r="GH7" s="67"/>
      <c r="GI7" s="67"/>
      <c r="GJ7" s="67"/>
      <c r="GK7" s="67"/>
      <c r="GL7" s="67"/>
      <c r="GM7" s="67"/>
      <c r="GN7" s="67"/>
      <c r="GO7" s="67"/>
      <c r="GP7" s="67"/>
      <c r="GQ7" s="67"/>
      <c r="GR7" s="67"/>
      <c r="GS7" s="67"/>
      <c r="GT7" s="67"/>
      <c r="GU7" s="67"/>
      <c r="GV7" s="67"/>
      <c r="GW7" s="67"/>
      <c r="GX7" s="67"/>
      <c r="GY7" s="67"/>
      <c r="GZ7" s="67"/>
      <c r="HA7" s="67"/>
      <c r="HB7" s="67"/>
      <c r="HC7" s="67"/>
      <c r="HD7" s="67"/>
      <c r="HE7" s="67"/>
      <c r="HF7" s="67"/>
      <c r="HG7" s="67"/>
      <c r="HH7" s="67"/>
      <c r="HI7" s="67"/>
      <c r="HJ7" s="67"/>
      <c r="HK7" s="67"/>
      <c r="HL7" s="67"/>
      <c r="HM7" s="67"/>
      <c r="HN7" s="67"/>
      <c r="HO7" s="67"/>
      <c r="HP7" s="67"/>
      <c r="HQ7" s="67"/>
      <c r="HR7" s="67"/>
      <c r="HS7" s="67"/>
      <c r="HT7" s="67"/>
      <c r="HU7" s="67"/>
      <c r="HV7" s="67"/>
      <c r="HW7" s="67"/>
      <c r="HX7" s="67"/>
      <c r="HY7" s="67"/>
      <c r="HZ7" s="67"/>
    </row>
    <row r="8" s="59" customFormat="1" ht="22" customHeight="1" spans="1:11">
      <c r="A8" s="64" t="s">
        <v>138</v>
      </c>
      <c r="B8" s="65"/>
      <c r="C8" s="65"/>
      <c r="D8" s="65"/>
      <c r="E8" s="65"/>
      <c r="F8" s="65"/>
      <c r="G8" s="65"/>
      <c r="H8" s="65"/>
      <c r="I8" s="65"/>
      <c r="J8" s="65"/>
      <c r="K8" s="70"/>
    </row>
    <row r="9" s="30" customFormat="1" ht="22" customHeight="1" spans="1:11">
      <c r="A9" s="10" t="s">
        <v>101</v>
      </c>
      <c r="B9" s="11" t="s">
        <v>102</v>
      </c>
      <c r="C9" s="16" t="s">
        <v>103</v>
      </c>
      <c r="D9" s="16"/>
      <c r="E9" s="16"/>
      <c r="F9" s="16"/>
      <c r="G9" s="16" t="s">
        <v>104</v>
      </c>
      <c r="H9" s="12" t="s">
        <v>105</v>
      </c>
      <c r="I9" s="11" t="s">
        <v>88</v>
      </c>
      <c r="J9" s="41" t="s">
        <v>89</v>
      </c>
      <c r="K9" s="10" t="s">
        <v>106</v>
      </c>
    </row>
    <row r="10" s="30" customFormat="1" ht="22" customHeight="1" spans="1:234">
      <c r="A10" s="6">
        <v>1</v>
      </c>
      <c r="B10" s="75" t="s">
        <v>183</v>
      </c>
      <c r="C10" s="75" t="s">
        <v>184</v>
      </c>
      <c r="D10" s="10"/>
      <c r="E10" s="10"/>
      <c r="F10" s="10"/>
      <c r="G10" s="16"/>
      <c r="H10" s="69"/>
      <c r="I10" s="73"/>
      <c r="J10" s="40">
        <v>580</v>
      </c>
      <c r="K10" s="74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67"/>
      <c r="Y10" s="67"/>
      <c r="Z10" s="67"/>
      <c r="AA10" s="67"/>
      <c r="AB10" s="67"/>
      <c r="AC10" s="67"/>
      <c r="AD10" s="67"/>
      <c r="AE10" s="67"/>
      <c r="AF10" s="67"/>
      <c r="AG10" s="67"/>
      <c r="AH10" s="67"/>
      <c r="AI10" s="67"/>
      <c r="AJ10" s="67"/>
      <c r="AK10" s="67"/>
      <c r="AL10" s="67"/>
      <c r="AM10" s="67"/>
      <c r="AN10" s="67"/>
      <c r="AO10" s="67"/>
      <c r="AP10" s="67"/>
      <c r="AQ10" s="67"/>
      <c r="AR10" s="67"/>
      <c r="AS10" s="67"/>
      <c r="AT10" s="67"/>
      <c r="AU10" s="67"/>
      <c r="AV10" s="67"/>
      <c r="AW10" s="67"/>
      <c r="AX10" s="67"/>
      <c r="AY10" s="67"/>
      <c r="AZ10" s="67"/>
      <c r="BA10" s="67"/>
      <c r="BB10" s="67"/>
      <c r="BC10" s="67"/>
      <c r="BD10" s="67"/>
      <c r="BE10" s="67"/>
      <c r="BF10" s="67"/>
      <c r="BG10" s="67"/>
      <c r="BH10" s="67"/>
      <c r="BI10" s="67"/>
      <c r="BJ10" s="67"/>
      <c r="BK10" s="67"/>
      <c r="BL10" s="67"/>
      <c r="BM10" s="67"/>
      <c r="BN10" s="67"/>
      <c r="BO10" s="67"/>
      <c r="BP10" s="67"/>
      <c r="BQ10" s="67"/>
      <c r="BR10" s="67"/>
      <c r="BS10" s="67"/>
      <c r="BT10" s="67"/>
      <c r="BU10" s="67"/>
      <c r="BV10" s="67"/>
      <c r="BW10" s="67"/>
      <c r="BX10" s="67"/>
      <c r="BY10" s="67"/>
      <c r="BZ10" s="67"/>
      <c r="CA10" s="67"/>
      <c r="CB10" s="67"/>
      <c r="CC10" s="67"/>
      <c r="CD10" s="67"/>
      <c r="CE10" s="67"/>
      <c r="CF10" s="67"/>
      <c r="CG10" s="67"/>
      <c r="CH10" s="67"/>
      <c r="CI10" s="67"/>
      <c r="CJ10" s="67"/>
      <c r="CK10" s="67"/>
      <c r="CL10" s="67"/>
      <c r="CM10" s="67"/>
      <c r="CN10" s="67"/>
      <c r="CO10" s="67"/>
      <c r="CP10" s="67"/>
      <c r="CQ10" s="67"/>
      <c r="CR10" s="67"/>
      <c r="CS10" s="67"/>
      <c r="CT10" s="67"/>
      <c r="CU10" s="67"/>
      <c r="CV10" s="67"/>
      <c r="CW10" s="67"/>
      <c r="CX10" s="67"/>
      <c r="CY10" s="67"/>
      <c r="CZ10" s="67"/>
      <c r="DA10" s="67"/>
      <c r="DB10" s="67"/>
      <c r="DC10" s="67"/>
      <c r="DD10" s="67"/>
      <c r="DE10" s="67"/>
      <c r="DF10" s="67"/>
      <c r="DG10" s="67"/>
      <c r="DH10" s="67"/>
      <c r="DI10" s="67"/>
      <c r="DJ10" s="67"/>
      <c r="DK10" s="67"/>
      <c r="DL10" s="67"/>
      <c r="DM10" s="67"/>
      <c r="DN10" s="67"/>
      <c r="DO10" s="67"/>
      <c r="DP10" s="67"/>
      <c r="DQ10" s="67"/>
      <c r="DR10" s="67"/>
      <c r="DS10" s="67"/>
      <c r="DT10" s="67"/>
      <c r="DU10" s="67"/>
      <c r="DV10" s="67"/>
      <c r="DW10" s="67"/>
      <c r="DX10" s="67"/>
      <c r="DY10" s="67"/>
      <c r="DZ10" s="67"/>
      <c r="EA10" s="67"/>
      <c r="EB10" s="67"/>
      <c r="EC10" s="67"/>
      <c r="ED10" s="67"/>
      <c r="EE10" s="67"/>
      <c r="EF10" s="67"/>
      <c r="EG10" s="67"/>
      <c r="EH10" s="67"/>
      <c r="EI10" s="67"/>
      <c r="EJ10" s="67"/>
      <c r="EK10" s="67"/>
      <c r="EL10" s="67"/>
      <c r="EM10" s="67"/>
      <c r="EN10" s="67"/>
      <c r="EO10" s="67"/>
      <c r="EP10" s="67"/>
      <c r="EQ10" s="67"/>
      <c r="ER10" s="67"/>
      <c r="ES10" s="67"/>
      <c r="ET10" s="67"/>
      <c r="EU10" s="67"/>
      <c r="EV10" s="67"/>
      <c r="EW10" s="67"/>
      <c r="EX10" s="67"/>
      <c r="EY10" s="67"/>
      <c r="EZ10" s="67"/>
      <c r="FA10" s="67"/>
      <c r="FB10" s="67"/>
      <c r="FC10" s="67"/>
      <c r="FD10" s="67"/>
      <c r="FE10" s="67"/>
      <c r="FF10" s="67"/>
      <c r="FG10" s="67"/>
      <c r="FH10" s="67"/>
      <c r="FI10" s="67"/>
      <c r="FJ10" s="67"/>
      <c r="FK10" s="67"/>
      <c r="FL10" s="67"/>
      <c r="FM10" s="67"/>
      <c r="FN10" s="67"/>
      <c r="FO10" s="67"/>
      <c r="FP10" s="67"/>
      <c r="FQ10" s="67"/>
      <c r="FR10" s="67"/>
      <c r="FS10" s="67"/>
      <c r="FT10" s="67"/>
      <c r="FU10" s="67"/>
      <c r="FV10" s="67"/>
      <c r="FW10" s="67"/>
      <c r="FX10" s="67"/>
      <c r="FY10" s="67"/>
      <c r="FZ10" s="67"/>
      <c r="GA10" s="67"/>
      <c r="GB10" s="67"/>
      <c r="GC10" s="67"/>
      <c r="GD10" s="67"/>
      <c r="GE10" s="67"/>
      <c r="GF10" s="67"/>
      <c r="GG10" s="67"/>
      <c r="GH10" s="67"/>
      <c r="GI10" s="67"/>
      <c r="GJ10" s="67"/>
      <c r="GK10" s="67"/>
      <c r="GL10" s="67"/>
      <c r="GM10" s="67"/>
      <c r="GN10" s="67"/>
      <c r="GO10" s="67"/>
      <c r="GP10" s="67"/>
      <c r="GQ10" s="67"/>
      <c r="GR10" s="67"/>
      <c r="GS10" s="67"/>
      <c r="GT10" s="67"/>
      <c r="GU10" s="67"/>
      <c r="GV10" s="67"/>
      <c r="GW10" s="67"/>
      <c r="GX10" s="67"/>
      <c r="GY10" s="67"/>
      <c r="GZ10" s="67"/>
      <c r="HA10" s="67"/>
      <c r="HB10" s="67"/>
      <c r="HC10" s="67"/>
      <c r="HD10" s="67"/>
      <c r="HE10" s="67"/>
      <c r="HF10" s="67"/>
      <c r="HG10" s="67"/>
      <c r="HH10" s="67"/>
      <c r="HI10" s="67"/>
      <c r="HJ10" s="67"/>
      <c r="HK10" s="67"/>
      <c r="HL10" s="67"/>
      <c r="HM10" s="67"/>
      <c r="HN10" s="67"/>
      <c r="HO10" s="67"/>
      <c r="HP10" s="67"/>
      <c r="HQ10" s="67"/>
      <c r="HR10" s="67"/>
      <c r="HS10" s="67"/>
      <c r="HT10" s="67"/>
      <c r="HU10" s="67"/>
      <c r="HV10" s="67"/>
      <c r="HW10" s="67"/>
      <c r="HX10" s="67"/>
      <c r="HY10" s="67"/>
      <c r="HZ10" s="67"/>
    </row>
    <row r="11" s="30" customFormat="1" ht="22" customHeight="1" spans="1:11">
      <c r="A11" s="10"/>
      <c r="B11" s="9" t="s">
        <v>99</v>
      </c>
      <c r="C11" s="9"/>
      <c r="D11" s="9"/>
      <c r="E11" s="9"/>
      <c r="F11" s="9"/>
      <c r="G11" s="12"/>
      <c r="H11" s="12"/>
      <c r="I11" s="12"/>
      <c r="J11" s="40"/>
      <c r="K11" s="10"/>
    </row>
    <row r="12" s="30" customFormat="1" ht="18" customHeight="1" spans="1:11">
      <c r="A12" s="10"/>
      <c r="B12" s="26" t="s">
        <v>115</v>
      </c>
      <c r="C12" s="27"/>
      <c r="D12" s="27"/>
      <c r="E12" s="27"/>
      <c r="F12" s="28"/>
      <c r="G12" s="29"/>
      <c r="H12" s="29"/>
      <c r="I12" s="12"/>
      <c r="J12" s="40">
        <f>J10+J7</f>
        <v>25316</v>
      </c>
      <c r="K12" s="10"/>
    </row>
    <row r="13" s="30" customFormat="1" ht="30" customHeight="1" spans="3:10">
      <c r="C13" s="31"/>
      <c r="D13" s="32"/>
      <c r="E13" s="32"/>
      <c r="F13" s="32"/>
      <c r="G13" s="33" t="s">
        <v>116</v>
      </c>
      <c r="H13" s="33"/>
      <c r="I13" s="33"/>
      <c r="J13" s="33"/>
    </row>
    <row r="14" s="30" customFormat="1" ht="26" customHeight="1" spans="2:10">
      <c r="B14" s="34"/>
      <c r="C14" s="35"/>
      <c r="D14" s="36"/>
      <c r="E14" s="36"/>
      <c r="F14" s="36"/>
      <c r="G14" s="37">
        <v>44770</v>
      </c>
      <c r="H14" s="37"/>
      <c r="I14" s="37"/>
      <c r="J14" s="37"/>
    </row>
    <row r="15" s="30" customFormat="1" ht="25" customHeight="1" spans="4:9">
      <c r="D15" s="60"/>
      <c r="E15" s="60"/>
      <c r="F15" s="60"/>
      <c r="G15" s="60"/>
      <c r="H15" s="60"/>
      <c r="I15" s="61"/>
    </row>
    <row r="16" s="30" customFormat="1" ht="24" customHeight="1" spans="4:9">
      <c r="D16" s="60"/>
      <c r="E16" s="60"/>
      <c r="F16" s="60"/>
      <c r="G16" s="60"/>
      <c r="H16" s="60"/>
      <c r="I16" s="61"/>
    </row>
  </sheetData>
  <mergeCells count="17">
    <mergeCell ref="A1:K1"/>
    <mergeCell ref="E2:F2"/>
    <mergeCell ref="H2:I2"/>
    <mergeCell ref="A3:K3"/>
    <mergeCell ref="C4:G4"/>
    <mergeCell ref="C5:G5"/>
    <mergeCell ref="C6:G6"/>
    <mergeCell ref="C7:G7"/>
    <mergeCell ref="A8:K8"/>
    <mergeCell ref="C9:F9"/>
    <mergeCell ref="C10:F10"/>
    <mergeCell ref="B11:F11"/>
    <mergeCell ref="B12:F12"/>
    <mergeCell ref="C13:D13"/>
    <mergeCell ref="G13:J13"/>
    <mergeCell ref="C14:D14"/>
    <mergeCell ref="G14:J14"/>
  </mergeCells>
  <printOptions horizontalCentered="1"/>
  <pageMargins left="0.314583333333333" right="0.314583333333333" top="0.786805555555556" bottom="0.708333333333333" header="0.5" footer="0.5"/>
  <pageSetup paperSize="9" orientation="landscape" horizontalDpi="600"/>
  <headerFooter>
    <oddFooter>&amp;C第 &amp;P 页，共 &amp;N 页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IA16"/>
  <sheetViews>
    <sheetView workbookViewId="0">
      <selection activeCell="E220" sqref="E220"/>
    </sheetView>
  </sheetViews>
  <sheetFormatPr defaultColWidth="9" defaultRowHeight="12.75"/>
  <cols>
    <col min="1" max="1" width="6.875" style="30" customWidth="1"/>
    <col min="2" max="2" width="9.5" style="30" customWidth="1"/>
    <col min="3" max="3" width="12.375" style="30" customWidth="1"/>
    <col min="4" max="4" width="12.625" style="60" customWidth="1"/>
    <col min="5" max="5" width="7.875" style="60" customWidth="1"/>
    <col min="6" max="6" width="11.625" style="60" customWidth="1"/>
    <col min="7" max="7" width="10.875" style="60" customWidth="1"/>
    <col min="8" max="8" width="14.375" style="60" customWidth="1"/>
    <col min="9" max="9" width="14.875" style="61" customWidth="1"/>
    <col min="10" max="10" width="17.125" style="30" customWidth="1"/>
    <col min="11" max="11" width="21.625" style="30" customWidth="1"/>
    <col min="12" max="12" width="13" style="30" customWidth="1"/>
    <col min="13" max="32" width="9" style="30"/>
    <col min="33" max="16384" width="5.625" style="30"/>
  </cols>
  <sheetData>
    <row r="1" s="58" customFormat="1" ht="30" customHeight="1" spans="1:227">
      <c r="A1" s="4" t="s">
        <v>74</v>
      </c>
      <c r="B1" s="5"/>
      <c r="C1" s="5"/>
      <c r="D1" s="5"/>
      <c r="E1" s="5"/>
      <c r="F1" s="5"/>
      <c r="G1" s="5"/>
      <c r="H1" s="5"/>
      <c r="I1" s="5"/>
      <c r="J1" s="5"/>
      <c r="K1" s="5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  <c r="AB1" s="66"/>
      <c r="AC1" s="66"/>
      <c r="AD1" s="66"/>
      <c r="AE1" s="66"/>
      <c r="AF1" s="66"/>
      <c r="AG1" s="66"/>
      <c r="AH1" s="66"/>
      <c r="AI1" s="66"/>
      <c r="AJ1" s="66"/>
      <c r="AK1" s="66"/>
      <c r="AL1" s="66"/>
      <c r="AM1" s="66"/>
      <c r="AN1" s="66"/>
      <c r="AO1" s="66"/>
      <c r="AP1" s="66"/>
      <c r="AQ1" s="66"/>
      <c r="AR1" s="66"/>
      <c r="AS1" s="66"/>
      <c r="AT1" s="66"/>
      <c r="AU1" s="66"/>
      <c r="AV1" s="66"/>
      <c r="AW1" s="66"/>
      <c r="AX1" s="66"/>
      <c r="AY1" s="66"/>
      <c r="AZ1" s="66"/>
      <c r="BA1" s="66"/>
      <c r="BB1" s="66"/>
      <c r="BC1" s="66"/>
      <c r="BD1" s="66"/>
      <c r="BE1" s="66"/>
      <c r="BF1" s="66"/>
      <c r="BG1" s="66"/>
      <c r="BH1" s="66"/>
      <c r="BI1" s="66"/>
      <c r="BJ1" s="66"/>
      <c r="BK1" s="66"/>
      <c r="BL1" s="66"/>
      <c r="BM1" s="66"/>
      <c r="BN1" s="66"/>
      <c r="BO1" s="66"/>
      <c r="BP1" s="66"/>
      <c r="BQ1" s="66"/>
      <c r="BR1" s="66"/>
      <c r="BS1" s="66"/>
      <c r="BT1" s="66"/>
      <c r="BU1" s="66"/>
      <c r="BV1" s="66"/>
      <c r="BW1" s="66"/>
      <c r="BX1" s="66"/>
      <c r="BY1" s="66"/>
      <c r="BZ1" s="66"/>
      <c r="CA1" s="66"/>
      <c r="CB1" s="66"/>
      <c r="CC1" s="66"/>
      <c r="CD1" s="66"/>
      <c r="CE1" s="66"/>
      <c r="CF1" s="66"/>
      <c r="CG1" s="66"/>
      <c r="CH1" s="66"/>
      <c r="CI1" s="66"/>
      <c r="CJ1" s="66"/>
      <c r="CK1" s="66"/>
      <c r="CL1" s="66"/>
      <c r="CM1" s="66"/>
      <c r="CN1" s="66"/>
      <c r="CO1" s="66"/>
      <c r="CP1" s="66"/>
      <c r="CQ1" s="66"/>
      <c r="CR1" s="66"/>
      <c r="CS1" s="66"/>
      <c r="CT1" s="66"/>
      <c r="CU1" s="66"/>
      <c r="CV1" s="66"/>
      <c r="CW1" s="66"/>
      <c r="CX1" s="66"/>
      <c r="CY1" s="66"/>
      <c r="CZ1" s="66"/>
      <c r="DA1" s="66"/>
      <c r="DB1" s="66"/>
      <c r="DC1" s="66"/>
      <c r="DD1" s="66"/>
      <c r="DE1" s="66"/>
      <c r="DF1" s="66"/>
      <c r="DG1" s="66"/>
      <c r="DH1" s="66"/>
      <c r="DI1" s="66"/>
      <c r="DJ1" s="66"/>
      <c r="DK1" s="66"/>
      <c r="DL1" s="66"/>
      <c r="DM1" s="66"/>
      <c r="DN1" s="66"/>
      <c r="DO1" s="66"/>
      <c r="DP1" s="66"/>
      <c r="DQ1" s="66"/>
      <c r="DR1" s="66"/>
      <c r="DS1" s="66"/>
      <c r="DT1" s="66"/>
      <c r="DU1" s="66"/>
      <c r="DV1" s="66"/>
      <c r="DW1" s="66"/>
      <c r="DX1" s="66"/>
      <c r="DY1" s="66"/>
      <c r="DZ1" s="66"/>
      <c r="EA1" s="66"/>
      <c r="EB1" s="66"/>
      <c r="EC1" s="66"/>
      <c r="ED1" s="66"/>
      <c r="EE1" s="66"/>
      <c r="EF1" s="66"/>
      <c r="EG1" s="66"/>
      <c r="EH1" s="66"/>
      <c r="EI1" s="66"/>
      <c r="EJ1" s="66"/>
      <c r="EK1" s="66"/>
      <c r="EL1" s="66"/>
      <c r="EM1" s="66"/>
      <c r="EN1" s="66"/>
      <c r="EO1" s="66"/>
      <c r="EP1" s="66"/>
      <c r="EQ1" s="66"/>
      <c r="ER1" s="66"/>
      <c r="ES1" s="66"/>
      <c r="ET1" s="66"/>
      <c r="EU1" s="66"/>
      <c r="EV1" s="66"/>
      <c r="EW1" s="66"/>
      <c r="EX1" s="66"/>
      <c r="EY1" s="66"/>
      <c r="EZ1" s="66"/>
      <c r="FA1" s="66"/>
      <c r="FB1" s="66"/>
      <c r="FC1" s="66"/>
      <c r="FD1" s="66"/>
      <c r="FE1" s="66"/>
      <c r="FF1" s="66"/>
      <c r="FG1" s="66"/>
      <c r="FH1" s="66"/>
      <c r="FI1" s="66"/>
      <c r="FJ1" s="66"/>
      <c r="FK1" s="66"/>
      <c r="FL1" s="66"/>
      <c r="FM1" s="66"/>
      <c r="FN1" s="66"/>
      <c r="FO1" s="66"/>
      <c r="FP1" s="66"/>
      <c r="FQ1" s="66"/>
      <c r="FR1" s="66"/>
      <c r="FS1" s="66"/>
      <c r="FT1" s="66"/>
      <c r="FU1" s="66"/>
      <c r="FV1" s="66"/>
      <c r="FW1" s="66"/>
      <c r="FX1" s="66"/>
      <c r="FY1" s="66"/>
      <c r="FZ1" s="66"/>
      <c r="GA1" s="66"/>
      <c r="GB1" s="66"/>
      <c r="GC1" s="66"/>
      <c r="GD1" s="66"/>
      <c r="GE1" s="66"/>
      <c r="GF1" s="66"/>
      <c r="GG1" s="66"/>
      <c r="GH1" s="66"/>
      <c r="GI1" s="66"/>
      <c r="GJ1" s="66"/>
      <c r="GK1" s="66"/>
      <c r="GL1" s="66"/>
      <c r="GM1" s="66"/>
      <c r="GN1" s="66"/>
      <c r="GO1" s="66"/>
      <c r="GP1" s="66"/>
      <c r="GQ1" s="66"/>
      <c r="GR1" s="66"/>
      <c r="GS1" s="66"/>
      <c r="GT1" s="66"/>
      <c r="GU1" s="66"/>
      <c r="GV1" s="66"/>
      <c r="GW1" s="66"/>
      <c r="GX1" s="66"/>
      <c r="GY1" s="66"/>
      <c r="GZ1" s="66"/>
      <c r="HA1" s="66"/>
      <c r="HB1" s="66"/>
      <c r="HC1" s="66"/>
      <c r="HD1" s="66"/>
      <c r="HE1" s="66"/>
      <c r="HF1" s="66"/>
      <c r="HG1" s="66"/>
      <c r="HH1" s="66"/>
      <c r="HI1" s="66"/>
      <c r="HJ1" s="66"/>
      <c r="HK1" s="66"/>
      <c r="HL1" s="66"/>
      <c r="HM1" s="66"/>
      <c r="HN1" s="66"/>
      <c r="HO1" s="66"/>
      <c r="HP1" s="66"/>
      <c r="HQ1" s="66"/>
      <c r="HR1" s="66"/>
      <c r="HS1" s="66"/>
    </row>
    <row r="2" s="30" customFormat="1" ht="26.1" customHeight="1" spans="1:234">
      <c r="A2" s="10" t="s">
        <v>75</v>
      </c>
      <c r="B2" s="7" t="s">
        <v>76</v>
      </c>
      <c r="C2" s="8" t="s">
        <v>191</v>
      </c>
      <c r="D2" s="7" t="s">
        <v>78</v>
      </c>
      <c r="E2" s="8" t="s">
        <v>79</v>
      </c>
      <c r="F2" s="8"/>
      <c r="G2" s="7" t="s">
        <v>80</v>
      </c>
      <c r="H2" s="10" t="s">
        <v>171</v>
      </c>
      <c r="I2" s="10"/>
      <c r="J2" s="7" t="s">
        <v>82</v>
      </c>
      <c r="K2" s="8">
        <v>2</v>
      </c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7"/>
      <c r="AD2" s="67"/>
      <c r="AE2" s="67"/>
      <c r="AF2" s="67"/>
      <c r="AG2" s="67"/>
      <c r="AH2" s="67"/>
      <c r="AI2" s="67"/>
      <c r="AJ2" s="67"/>
      <c r="AK2" s="67"/>
      <c r="AL2" s="67"/>
      <c r="AM2" s="67"/>
      <c r="AN2" s="67"/>
      <c r="AO2" s="67"/>
      <c r="AP2" s="67"/>
      <c r="AQ2" s="67"/>
      <c r="AR2" s="67"/>
      <c r="AS2" s="67"/>
      <c r="AT2" s="67"/>
      <c r="AU2" s="67"/>
      <c r="AV2" s="67"/>
      <c r="AW2" s="67"/>
      <c r="AX2" s="67"/>
      <c r="AY2" s="67"/>
      <c r="AZ2" s="67"/>
      <c r="BA2" s="67"/>
      <c r="BB2" s="67"/>
      <c r="BC2" s="67"/>
      <c r="BD2" s="67"/>
      <c r="BE2" s="67"/>
      <c r="BF2" s="67"/>
      <c r="BG2" s="67"/>
      <c r="BH2" s="67"/>
      <c r="BI2" s="67"/>
      <c r="BJ2" s="67"/>
      <c r="BK2" s="67"/>
      <c r="BL2" s="67"/>
      <c r="BM2" s="67"/>
      <c r="BN2" s="67"/>
      <c r="BO2" s="67"/>
      <c r="BP2" s="67"/>
      <c r="BQ2" s="67"/>
      <c r="BR2" s="67"/>
      <c r="BS2" s="67"/>
      <c r="BT2" s="67"/>
      <c r="BU2" s="67"/>
      <c r="BV2" s="67"/>
      <c r="BW2" s="67"/>
      <c r="BX2" s="67"/>
      <c r="BY2" s="67"/>
      <c r="BZ2" s="67"/>
      <c r="CA2" s="67"/>
      <c r="CB2" s="67"/>
      <c r="CC2" s="67"/>
      <c r="CD2" s="67"/>
      <c r="CE2" s="67"/>
      <c r="CF2" s="67"/>
      <c r="CG2" s="67"/>
      <c r="CH2" s="67"/>
      <c r="CI2" s="67"/>
      <c r="CJ2" s="67"/>
      <c r="CK2" s="67"/>
      <c r="CL2" s="67"/>
      <c r="CM2" s="67"/>
      <c r="CN2" s="67"/>
      <c r="CO2" s="67"/>
      <c r="CP2" s="67"/>
      <c r="CQ2" s="67"/>
      <c r="CR2" s="67"/>
      <c r="CS2" s="67"/>
      <c r="CT2" s="67"/>
      <c r="CU2" s="67"/>
      <c r="CV2" s="67"/>
      <c r="CW2" s="67"/>
      <c r="CX2" s="67"/>
      <c r="CY2" s="67"/>
      <c r="CZ2" s="67"/>
      <c r="DA2" s="67"/>
      <c r="DB2" s="67"/>
      <c r="DC2" s="67"/>
      <c r="DD2" s="67"/>
      <c r="DE2" s="67"/>
      <c r="DF2" s="67"/>
      <c r="DG2" s="67"/>
      <c r="DH2" s="67"/>
      <c r="DI2" s="67"/>
      <c r="DJ2" s="67"/>
      <c r="DK2" s="67"/>
      <c r="DL2" s="67"/>
      <c r="DM2" s="67"/>
      <c r="DN2" s="67"/>
      <c r="DO2" s="67"/>
      <c r="DP2" s="67"/>
      <c r="DQ2" s="67"/>
      <c r="DR2" s="67"/>
      <c r="DS2" s="67"/>
      <c r="DT2" s="67"/>
      <c r="DU2" s="67"/>
      <c r="DV2" s="67"/>
      <c r="DW2" s="67"/>
      <c r="DX2" s="67"/>
      <c r="DY2" s="67"/>
      <c r="DZ2" s="67"/>
      <c r="EA2" s="67"/>
      <c r="EB2" s="67"/>
      <c r="EC2" s="67"/>
      <c r="ED2" s="67"/>
      <c r="EE2" s="67"/>
      <c r="EF2" s="67"/>
      <c r="EG2" s="67"/>
      <c r="EH2" s="67"/>
      <c r="EI2" s="67"/>
      <c r="EJ2" s="67"/>
      <c r="EK2" s="67"/>
      <c r="EL2" s="67"/>
      <c r="EM2" s="67"/>
      <c r="EN2" s="67"/>
      <c r="EO2" s="67"/>
      <c r="EP2" s="67"/>
      <c r="EQ2" s="67"/>
      <c r="ER2" s="67"/>
      <c r="ES2" s="67"/>
      <c r="ET2" s="67"/>
      <c r="EU2" s="67"/>
      <c r="EV2" s="67"/>
      <c r="EW2" s="67"/>
      <c r="EX2" s="67"/>
      <c r="EY2" s="67"/>
      <c r="EZ2" s="67"/>
      <c r="FA2" s="67"/>
      <c r="FB2" s="67"/>
      <c r="FC2" s="67"/>
      <c r="FD2" s="67"/>
      <c r="FE2" s="67"/>
      <c r="FF2" s="67"/>
      <c r="FG2" s="67"/>
      <c r="FH2" s="67"/>
      <c r="FI2" s="67"/>
      <c r="FJ2" s="67"/>
      <c r="FK2" s="67"/>
      <c r="FL2" s="67"/>
      <c r="FM2" s="67"/>
      <c r="FN2" s="67"/>
      <c r="FO2" s="67"/>
      <c r="FP2" s="67"/>
      <c r="FQ2" s="67"/>
      <c r="FR2" s="67"/>
      <c r="FS2" s="67"/>
      <c r="FT2" s="67"/>
      <c r="FU2" s="67"/>
      <c r="FV2" s="67"/>
      <c r="FW2" s="67"/>
      <c r="FX2" s="67"/>
      <c r="FY2" s="67"/>
      <c r="FZ2" s="67"/>
      <c r="GA2" s="67"/>
      <c r="GB2" s="67"/>
      <c r="GC2" s="67"/>
      <c r="GD2" s="67"/>
      <c r="GE2" s="67"/>
      <c r="GF2" s="67"/>
      <c r="GG2" s="67"/>
      <c r="GH2" s="67"/>
      <c r="GI2" s="67"/>
      <c r="GJ2" s="67"/>
      <c r="GK2" s="67"/>
      <c r="GL2" s="67"/>
      <c r="GM2" s="67"/>
      <c r="GN2" s="67"/>
      <c r="GO2" s="67"/>
      <c r="GP2" s="67"/>
      <c r="GQ2" s="67"/>
      <c r="GR2" s="67"/>
      <c r="GS2" s="67"/>
      <c r="GT2" s="67"/>
      <c r="GU2" s="67"/>
      <c r="GV2" s="67"/>
      <c r="GW2" s="67"/>
      <c r="GX2" s="67"/>
      <c r="GY2" s="67"/>
      <c r="GZ2" s="67"/>
      <c r="HA2" s="67"/>
      <c r="HB2" s="67"/>
      <c r="HC2" s="67"/>
      <c r="HD2" s="67"/>
      <c r="HE2" s="67"/>
      <c r="HF2" s="67"/>
      <c r="HG2" s="67"/>
      <c r="HH2" s="67"/>
      <c r="HI2" s="67"/>
      <c r="HJ2" s="67"/>
      <c r="HK2" s="67"/>
      <c r="HL2" s="67"/>
      <c r="HM2" s="67"/>
      <c r="HN2" s="67"/>
      <c r="HO2" s="67"/>
      <c r="HP2" s="67"/>
      <c r="HQ2" s="67"/>
      <c r="HR2" s="67"/>
      <c r="HS2" s="67"/>
      <c r="HT2" s="67"/>
      <c r="HU2" s="67"/>
      <c r="HV2" s="67"/>
      <c r="HW2" s="67"/>
      <c r="HX2" s="67"/>
      <c r="HY2" s="67"/>
      <c r="HZ2" s="67"/>
    </row>
    <row r="3" s="30" customFormat="1" ht="22" customHeight="1" spans="1:235">
      <c r="A3" s="9" t="s">
        <v>83</v>
      </c>
      <c r="B3" s="9"/>
      <c r="C3" s="9"/>
      <c r="D3" s="9"/>
      <c r="E3" s="9"/>
      <c r="F3" s="9"/>
      <c r="G3" s="9"/>
      <c r="H3" s="9"/>
      <c r="I3" s="9"/>
      <c r="J3" s="9"/>
      <c r="K3" s="9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  <c r="AC3" s="67"/>
      <c r="AD3" s="67"/>
      <c r="AE3" s="67"/>
      <c r="AF3" s="67"/>
      <c r="AG3" s="67"/>
      <c r="AH3" s="67"/>
      <c r="AI3" s="67"/>
      <c r="AJ3" s="67"/>
      <c r="AK3" s="67"/>
      <c r="AL3" s="67"/>
      <c r="AM3" s="67"/>
      <c r="AN3" s="67"/>
      <c r="AO3" s="67"/>
      <c r="AP3" s="67"/>
      <c r="AQ3" s="67"/>
      <c r="AR3" s="67"/>
      <c r="AS3" s="67"/>
      <c r="AT3" s="67"/>
      <c r="AU3" s="67"/>
      <c r="AV3" s="67"/>
      <c r="AW3" s="67"/>
      <c r="AX3" s="67"/>
      <c r="AY3" s="67"/>
      <c r="AZ3" s="67"/>
      <c r="BA3" s="67"/>
      <c r="BB3" s="67"/>
      <c r="BC3" s="67"/>
      <c r="BD3" s="67"/>
      <c r="BE3" s="67"/>
      <c r="BF3" s="67"/>
      <c r="BG3" s="67"/>
      <c r="BH3" s="67"/>
      <c r="BI3" s="67"/>
      <c r="BJ3" s="67"/>
      <c r="BK3" s="67"/>
      <c r="BL3" s="67"/>
      <c r="BM3" s="67"/>
      <c r="BN3" s="67"/>
      <c r="BO3" s="67"/>
      <c r="BP3" s="67"/>
      <c r="BQ3" s="67"/>
      <c r="BR3" s="67"/>
      <c r="BS3" s="67"/>
      <c r="BT3" s="67"/>
      <c r="BU3" s="67"/>
      <c r="BV3" s="67"/>
      <c r="BW3" s="67"/>
      <c r="BX3" s="67"/>
      <c r="BY3" s="67"/>
      <c r="BZ3" s="67"/>
      <c r="CA3" s="67"/>
      <c r="CB3" s="67"/>
      <c r="CC3" s="67"/>
      <c r="CD3" s="67"/>
      <c r="CE3" s="67"/>
      <c r="CF3" s="67"/>
      <c r="CG3" s="67"/>
      <c r="CH3" s="67"/>
      <c r="CI3" s="67"/>
      <c r="CJ3" s="67"/>
      <c r="CK3" s="67"/>
      <c r="CL3" s="67"/>
      <c r="CM3" s="67"/>
      <c r="CN3" s="67"/>
      <c r="CO3" s="67"/>
      <c r="CP3" s="67"/>
      <c r="CQ3" s="67"/>
      <c r="CR3" s="67"/>
      <c r="CS3" s="67"/>
      <c r="CT3" s="67"/>
      <c r="CU3" s="67"/>
      <c r="CV3" s="67"/>
      <c r="CW3" s="67"/>
      <c r="CX3" s="67"/>
      <c r="CY3" s="67"/>
      <c r="CZ3" s="67"/>
      <c r="DA3" s="67"/>
      <c r="DB3" s="67"/>
      <c r="DC3" s="67"/>
      <c r="DD3" s="67"/>
      <c r="DE3" s="67"/>
      <c r="DF3" s="67"/>
      <c r="DG3" s="67"/>
      <c r="DH3" s="67"/>
      <c r="DI3" s="67"/>
      <c r="DJ3" s="67"/>
      <c r="DK3" s="67"/>
      <c r="DL3" s="67"/>
      <c r="DM3" s="67"/>
      <c r="DN3" s="67"/>
      <c r="DO3" s="67"/>
      <c r="DP3" s="67"/>
      <c r="DQ3" s="67"/>
      <c r="DR3" s="67"/>
      <c r="DS3" s="67"/>
      <c r="DT3" s="67"/>
      <c r="DU3" s="67"/>
      <c r="DV3" s="67"/>
      <c r="DW3" s="67"/>
      <c r="DX3" s="67"/>
      <c r="DY3" s="67"/>
      <c r="DZ3" s="67"/>
      <c r="EA3" s="67"/>
      <c r="EB3" s="67"/>
      <c r="EC3" s="67"/>
      <c r="ED3" s="67"/>
      <c r="EE3" s="67"/>
      <c r="EF3" s="67"/>
      <c r="EG3" s="67"/>
      <c r="EH3" s="67"/>
      <c r="EI3" s="67"/>
      <c r="EJ3" s="67"/>
      <c r="EK3" s="67"/>
      <c r="EL3" s="67"/>
      <c r="EM3" s="67"/>
      <c r="EN3" s="67"/>
      <c r="EO3" s="67"/>
      <c r="EP3" s="67"/>
      <c r="EQ3" s="67"/>
      <c r="ER3" s="67"/>
      <c r="ES3" s="67"/>
      <c r="ET3" s="67"/>
      <c r="EU3" s="67"/>
      <c r="EV3" s="67"/>
      <c r="EW3" s="67"/>
      <c r="EX3" s="67"/>
      <c r="EY3" s="67"/>
      <c r="EZ3" s="67"/>
      <c r="FA3" s="67"/>
      <c r="FB3" s="67"/>
      <c r="FC3" s="67"/>
      <c r="FD3" s="67"/>
      <c r="FE3" s="67"/>
      <c r="FF3" s="67"/>
      <c r="FG3" s="67"/>
      <c r="FH3" s="67"/>
      <c r="FI3" s="67"/>
      <c r="FJ3" s="67"/>
      <c r="FK3" s="67"/>
      <c r="FL3" s="67"/>
      <c r="FM3" s="67"/>
      <c r="FN3" s="67"/>
      <c r="FO3" s="67"/>
      <c r="FP3" s="67"/>
      <c r="FQ3" s="67"/>
      <c r="FR3" s="67"/>
      <c r="FS3" s="67"/>
      <c r="FT3" s="67"/>
      <c r="FU3" s="67"/>
      <c r="FV3" s="67"/>
      <c r="FW3" s="67"/>
      <c r="FX3" s="67"/>
      <c r="FY3" s="67"/>
      <c r="FZ3" s="67"/>
      <c r="GA3" s="67"/>
      <c r="GB3" s="67"/>
      <c r="GC3" s="67"/>
      <c r="GD3" s="67"/>
      <c r="GE3" s="67"/>
      <c r="GF3" s="67"/>
      <c r="GG3" s="67"/>
      <c r="GH3" s="67"/>
      <c r="GI3" s="67"/>
      <c r="GJ3" s="67"/>
      <c r="GK3" s="67"/>
      <c r="GL3" s="67"/>
      <c r="GM3" s="67"/>
      <c r="GN3" s="67"/>
      <c r="GO3" s="67"/>
      <c r="GP3" s="67"/>
      <c r="GQ3" s="67"/>
      <c r="GR3" s="67"/>
      <c r="GS3" s="67"/>
      <c r="GT3" s="67"/>
      <c r="GU3" s="67"/>
      <c r="GV3" s="67"/>
      <c r="GW3" s="67"/>
      <c r="GX3" s="67"/>
      <c r="GY3" s="67"/>
      <c r="GZ3" s="67"/>
      <c r="HA3" s="67"/>
      <c r="HB3" s="67"/>
      <c r="HC3" s="67"/>
      <c r="HD3" s="67"/>
      <c r="HE3" s="67"/>
      <c r="HF3" s="67"/>
      <c r="HG3" s="67"/>
      <c r="HH3" s="67"/>
      <c r="HI3" s="67"/>
      <c r="HJ3" s="67"/>
      <c r="HK3" s="67"/>
      <c r="HL3" s="67"/>
      <c r="HM3" s="67"/>
      <c r="HN3" s="67"/>
      <c r="HO3" s="67"/>
      <c r="HP3" s="67"/>
      <c r="HQ3" s="67"/>
      <c r="HR3" s="67"/>
      <c r="HS3" s="67"/>
      <c r="HT3" s="67"/>
      <c r="HU3" s="67"/>
      <c r="HV3" s="67"/>
      <c r="HW3" s="67"/>
      <c r="HX3" s="67"/>
      <c r="HY3" s="67"/>
      <c r="HZ3" s="67"/>
      <c r="IA3" s="67"/>
    </row>
    <row r="4" s="30" customFormat="1" ht="32" customHeight="1" spans="1:234">
      <c r="A4" s="10" t="s">
        <v>84</v>
      </c>
      <c r="B4" s="11" t="s">
        <v>85</v>
      </c>
      <c r="C4" s="11" t="s">
        <v>86</v>
      </c>
      <c r="D4" s="11"/>
      <c r="E4" s="11"/>
      <c r="F4" s="11"/>
      <c r="G4" s="11"/>
      <c r="H4" s="12" t="s">
        <v>87</v>
      </c>
      <c r="I4" s="11" t="s">
        <v>88</v>
      </c>
      <c r="J4" s="41" t="s">
        <v>89</v>
      </c>
      <c r="K4" s="68" t="s">
        <v>90</v>
      </c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67"/>
      <c r="Y4" s="67"/>
      <c r="Z4" s="67"/>
      <c r="AA4" s="67"/>
      <c r="AB4" s="67"/>
      <c r="AC4" s="67"/>
      <c r="AD4" s="67"/>
      <c r="AE4" s="67"/>
      <c r="AF4" s="67"/>
      <c r="AG4" s="67"/>
      <c r="AH4" s="67"/>
      <c r="AI4" s="67"/>
      <c r="AJ4" s="67"/>
      <c r="AK4" s="67"/>
      <c r="AL4" s="67"/>
      <c r="AM4" s="67"/>
      <c r="AN4" s="67"/>
      <c r="AO4" s="67"/>
      <c r="AP4" s="67"/>
      <c r="AQ4" s="67"/>
      <c r="AR4" s="67"/>
      <c r="AS4" s="67"/>
      <c r="AT4" s="67"/>
      <c r="AU4" s="67"/>
      <c r="AV4" s="67"/>
      <c r="AW4" s="67"/>
      <c r="AX4" s="67"/>
      <c r="AY4" s="67"/>
      <c r="AZ4" s="67"/>
      <c r="BA4" s="67"/>
      <c r="BB4" s="67"/>
      <c r="BC4" s="67"/>
      <c r="BD4" s="67"/>
      <c r="BE4" s="67"/>
      <c r="BF4" s="67"/>
      <c r="BG4" s="67"/>
      <c r="BH4" s="67"/>
      <c r="BI4" s="67"/>
      <c r="BJ4" s="67"/>
      <c r="BK4" s="67"/>
      <c r="BL4" s="67"/>
      <c r="BM4" s="67"/>
      <c r="BN4" s="67"/>
      <c r="BO4" s="67"/>
      <c r="BP4" s="67"/>
      <c r="BQ4" s="67"/>
      <c r="BR4" s="67"/>
      <c r="BS4" s="67"/>
      <c r="BT4" s="67"/>
      <c r="BU4" s="67"/>
      <c r="BV4" s="67"/>
      <c r="BW4" s="67"/>
      <c r="BX4" s="67"/>
      <c r="BY4" s="67"/>
      <c r="BZ4" s="67"/>
      <c r="CA4" s="67"/>
      <c r="CB4" s="67"/>
      <c r="CC4" s="67"/>
      <c r="CD4" s="67"/>
      <c r="CE4" s="67"/>
      <c r="CF4" s="67"/>
      <c r="CG4" s="67"/>
      <c r="CH4" s="67"/>
      <c r="CI4" s="67"/>
      <c r="CJ4" s="67"/>
      <c r="CK4" s="67"/>
      <c r="CL4" s="67"/>
      <c r="CM4" s="67"/>
      <c r="CN4" s="67"/>
      <c r="CO4" s="67"/>
      <c r="CP4" s="67"/>
      <c r="CQ4" s="67"/>
      <c r="CR4" s="67"/>
      <c r="CS4" s="67"/>
      <c r="CT4" s="67"/>
      <c r="CU4" s="67"/>
      <c r="CV4" s="67"/>
      <c r="CW4" s="67"/>
      <c r="CX4" s="67"/>
      <c r="CY4" s="67"/>
      <c r="CZ4" s="67"/>
      <c r="DA4" s="67"/>
      <c r="DB4" s="67"/>
      <c r="DC4" s="67"/>
      <c r="DD4" s="67"/>
      <c r="DE4" s="67"/>
      <c r="DF4" s="67"/>
      <c r="DG4" s="67"/>
      <c r="DH4" s="67"/>
      <c r="DI4" s="67"/>
      <c r="DJ4" s="67"/>
      <c r="DK4" s="67"/>
      <c r="DL4" s="67"/>
      <c r="DM4" s="67"/>
      <c r="DN4" s="67"/>
      <c r="DO4" s="67"/>
      <c r="DP4" s="67"/>
      <c r="DQ4" s="67"/>
      <c r="DR4" s="67"/>
      <c r="DS4" s="67"/>
      <c r="DT4" s="67"/>
      <c r="DU4" s="67"/>
      <c r="DV4" s="67"/>
      <c r="DW4" s="67"/>
      <c r="DX4" s="67"/>
      <c r="DY4" s="67"/>
      <c r="DZ4" s="67"/>
      <c r="EA4" s="67"/>
      <c r="EB4" s="67"/>
      <c r="EC4" s="67"/>
      <c r="ED4" s="67"/>
      <c r="EE4" s="67"/>
      <c r="EF4" s="67"/>
      <c r="EG4" s="67"/>
      <c r="EH4" s="67"/>
      <c r="EI4" s="67"/>
      <c r="EJ4" s="67"/>
      <c r="EK4" s="67"/>
      <c r="EL4" s="67"/>
      <c r="EM4" s="67"/>
      <c r="EN4" s="67"/>
      <c r="EO4" s="67"/>
      <c r="EP4" s="67"/>
      <c r="EQ4" s="67"/>
      <c r="ER4" s="67"/>
      <c r="ES4" s="67"/>
      <c r="ET4" s="67"/>
      <c r="EU4" s="67"/>
      <c r="EV4" s="67"/>
      <c r="EW4" s="67"/>
      <c r="EX4" s="67"/>
      <c r="EY4" s="67"/>
      <c r="EZ4" s="67"/>
      <c r="FA4" s="67"/>
      <c r="FB4" s="67"/>
      <c r="FC4" s="67"/>
      <c r="FD4" s="67"/>
      <c r="FE4" s="67"/>
      <c r="FF4" s="67"/>
      <c r="FG4" s="67"/>
      <c r="FH4" s="67"/>
      <c r="FI4" s="67"/>
      <c r="FJ4" s="67"/>
      <c r="FK4" s="67"/>
      <c r="FL4" s="67"/>
      <c r="FM4" s="67"/>
      <c r="FN4" s="67"/>
      <c r="FO4" s="67"/>
      <c r="FP4" s="67"/>
      <c r="FQ4" s="67"/>
      <c r="FR4" s="67"/>
      <c r="FS4" s="67"/>
      <c r="FT4" s="67"/>
      <c r="FU4" s="67"/>
      <c r="FV4" s="67"/>
      <c r="FW4" s="67"/>
      <c r="FX4" s="67"/>
      <c r="FY4" s="67"/>
      <c r="FZ4" s="67"/>
      <c r="GA4" s="67"/>
      <c r="GB4" s="67"/>
      <c r="GC4" s="67"/>
      <c r="GD4" s="67"/>
      <c r="GE4" s="67"/>
      <c r="GF4" s="67"/>
      <c r="GG4" s="67"/>
      <c r="GH4" s="67"/>
      <c r="GI4" s="67"/>
      <c r="GJ4" s="67"/>
      <c r="GK4" s="67"/>
      <c r="GL4" s="67"/>
      <c r="GM4" s="67"/>
      <c r="GN4" s="67"/>
      <c r="GO4" s="67"/>
      <c r="GP4" s="67"/>
      <c r="GQ4" s="67"/>
      <c r="GR4" s="67"/>
      <c r="GS4" s="67"/>
      <c r="GT4" s="67"/>
      <c r="GU4" s="67"/>
      <c r="GV4" s="67"/>
      <c r="GW4" s="67"/>
      <c r="GX4" s="67"/>
      <c r="GY4" s="67"/>
      <c r="GZ4" s="67"/>
      <c r="HA4" s="67"/>
      <c r="HB4" s="67"/>
      <c r="HC4" s="67"/>
      <c r="HD4" s="67"/>
      <c r="HE4" s="67"/>
      <c r="HF4" s="67"/>
      <c r="HG4" s="67"/>
      <c r="HH4" s="67"/>
      <c r="HI4" s="67"/>
      <c r="HJ4" s="67"/>
      <c r="HK4" s="67"/>
      <c r="HL4" s="67"/>
      <c r="HM4" s="67"/>
      <c r="HN4" s="67"/>
      <c r="HO4" s="67"/>
      <c r="HP4" s="67"/>
      <c r="HQ4" s="67"/>
      <c r="HR4" s="67"/>
      <c r="HS4" s="67"/>
      <c r="HT4" s="67"/>
      <c r="HU4" s="67"/>
      <c r="HV4" s="67"/>
      <c r="HW4" s="67"/>
      <c r="HX4" s="67"/>
      <c r="HY4" s="67"/>
      <c r="HZ4" s="67"/>
    </row>
    <row r="5" s="30" customFormat="1" ht="22" customHeight="1" spans="1:234">
      <c r="A5" s="10">
        <v>1</v>
      </c>
      <c r="B5" s="10" t="s">
        <v>192</v>
      </c>
      <c r="C5" s="12" t="s">
        <v>20</v>
      </c>
      <c r="D5" s="12"/>
      <c r="E5" s="12"/>
      <c r="F5" s="12"/>
      <c r="G5" s="12"/>
      <c r="H5" s="16">
        <v>16</v>
      </c>
      <c r="I5" s="12">
        <v>773</v>
      </c>
      <c r="J5" s="43">
        <f>H5*I5</f>
        <v>12368</v>
      </c>
      <c r="K5" s="72" t="s">
        <v>181</v>
      </c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7"/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/>
      <c r="BI5" s="67"/>
      <c r="BJ5" s="67"/>
      <c r="BK5" s="67"/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67"/>
      <c r="BX5" s="67"/>
      <c r="BY5" s="67"/>
      <c r="BZ5" s="67"/>
      <c r="CA5" s="67"/>
      <c r="CB5" s="67"/>
      <c r="CC5" s="67"/>
      <c r="CD5" s="67"/>
      <c r="CE5" s="67"/>
      <c r="CF5" s="67"/>
      <c r="CG5" s="67"/>
      <c r="CH5" s="67"/>
      <c r="CI5" s="67"/>
      <c r="CJ5" s="67"/>
      <c r="CK5" s="67"/>
      <c r="CL5" s="67"/>
      <c r="CM5" s="67"/>
      <c r="CN5" s="67"/>
      <c r="CO5" s="67"/>
      <c r="CP5" s="67"/>
      <c r="CQ5" s="67"/>
      <c r="CR5" s="67"/>
      <c r="CS5" s="67"/>
      <c r="CT5" s="67"/>
      <c r="CU5" s="67"/>
      <c r="CV5" s="67"/>
      <c r="CW5" s="67"/>
      <c r="CX5" s="67"/>
      <c r="CY5" s="67"/>
      <c r="CZ5" s="67"/>
      <c r="DA5" s="67"/>
      <c r="DB5" s="67"/>
      <c r="DC5" s="67"/>
      <c r="DD5" s="67"/>
      <c r="DE5" s="67"/>
      <c r="DF5" s="67"/>
      <c r="DG5" s="67"/>
      <c r="DH5" s="67"/>
      <c r="DI5" s="67"/>
      <c r="DJ5" s="67"/>
      <c r="DK5" s="67"/>
      <c r="DL5" s="67"/>
      <c r="DM5" s="67"/>
      <c r="DN5" s="67"/>
      <c r="DO5" s="67"/>
      <c r="DP5" s="67"/>
      <c r="DQ5" s="67"/>
      <c r="DR5" s="67"/>
      <c r="DS5" s="67"/>
      <c r="DT5" s="67"/>
      <c r="DU5" s="67"/>
      <c r="DV5" s="67"/>
      <c r="DW5" s="67"/>
      <c r="DX5" s="67"/>
      <c r="DY5" s="67"/>
      <c r="DZ5" s="67"/>
      <c r="EA5" s="67"/>
      <c r="EB5" s="67"/>
      <c r="EC5" s="67"/>
      <c r="ED5" s="67"/>
      <c r="EE5" s="67"/>
      <c r="EF5" s="67"/>
      <c r="EG5" s="67"/>
      <c r="EH5" s="67"/>
      <c r="EI5" s="67"/>
      <c r="EJ5" s="67"/>
      <c r="EK5" s="67"/>
      <c r="EL5" s="67"/>
      <c r="EM5" s="67"/>
      <c r="EN5" s="67"/>
      <c r="EO5" s="67"/>
      <c r="EP5" s="67"/>
      <c r="EQ5" s="67"/>
      <c r="ER5" s="67"/>
      <c r="ES5" s="67"/>
      <c r="ET5" s="67"/>
      <c r="EU5" s="67"/>
      <c r="EV5" s="67"/>
      <c r="EW5" s="67"/>
      <c r="EX5" s="67"/>
      <c r="EY5" s="67"/>
      <c r="EZ5" s="67"/>
      <c r="FA5" s="67"/>
      <c r="FB5" s="67"/>
      <c r="FC5" s="67"/>
      <c r="FD5" s="67"/>
      <c r="FE5" s="67"/>
      <c r="FF5" s="67"/>
      <c r="FG5" s="67"/>
      <c r="FH5" s="67"/>
      <c r="FI5" s="67"/>
      <c r="FJ5" s="67"/>
      <c r="FK5" s="67"/>
      <c r="FL5" s="67"/>
      <c r="FM5" s="67"/>
      <c r="FN5" s="67"/>
      <c r="FO5" s="67"/>
      <c r="FP5" s="67"/>
      <c r="FQ5" s="67"/>
      <c r="FR5" s="67"/>
      <c r="FS5" s="67"/>
      <c r="FT5" s="67"/>
      <c r="FU5" s="67"/>
      <c r="FV5" s="67"/>
      <c r="FW5" s="67"/>
      <c r="FX5" s="67"/>
      <c r="FY5" s="67"/>
      <c r="FZ5" s="67"/>
      <c r="GA5" s="67"/>
      <c r="GB5" s="67"/>
      <c r="GC5" s="67"/>
      <c r="GD5" s="67"/>
      <c r="GE5" s="67"/>
      <c r="GF5" s="67"/>
      <c r="GG5" s="67"/>
      <c r="GH5" s="67"/>
      <c r="GI5" s="67"/>
      <c r="GJ5" s="67"/>
      <c r="GK5" s="67"/>
      <c r="GL5" s="67"/>
      <c r="GM5" s="67"/>
      <c r="GN5" s="67"/>
      <c r="GO5" s="67"/>
      <c r="GP5" s="67"/>
      <c r="GQ5" s="67"/>
      <c r="GR5" s="67"/>
      <c r="GS5" s="67"/>
      <c r="GT5" s="67"/>
      <c r="GU5" s="67"/>
      <c r="GV5" s="67"/>
      <c r="GW5" s="67"/>
      <c r="GX5" s="67"/>
      <c r="GY5" s="67"/>
      <c r="GZ5" s="67"/>
      <c r="HA5" s="67"/>
      <c r="HB5" s="67"/>
      <c r="HC5" s="67"/>
      <c r="HD5" s="67"/>
      <c r="HE5" s="67"/>
      <c r="HF5" s="67"/>
      <c r="HG5" s="67"/>
      <c r="HH5" s="67"/>
      <c r="HI5" s="67"/>
      <c r="HJ5" s="67"/>
      <c r="HK5" s="67"/>
      <c r="HL5" s="67"/>
      <c r="HM5" s="67"/>
      <c r="HN5" s="67"/>
      <c r="HO5" s="67"/>
      <c r="HP5" s="67"/>
      <c r="HQ5" s="67"/>
      <c r="HR5" s="67"/>
      <c r="HS5" s="67"/>
      <c r="HT5" s="67"/>
      <c r="HU5" s="67"/>
      <c r="HV5" s="67"/>
      <c r="HW5" s="67"/>
      <c r="HX5" s="67"/>
      <c r="HY5" s="67"/>
      <c r="HZ5" s="67"/>
    </row>
    <row r="6" s="30" customFormat="1" ht="22" customHeight="1" spans="1:234">
      <c r="A6" s="10">
        <v>2</v>
      </c>
      <c r="B6" s="10" t="s">
        <v>193</v>
      </c>
      <c r="C6" s="13" t="s">
        <v>20</v>
      </c>
      <c r="D6" s="14"/>
      <c r="E6" s="14"/>
      <c r="F6" s="14"/>
      <c r="G6" s="15"/>
      <c r="H6" s="16">
        <v>16</v>
      </c>
      <c r="I6" s="12">
        <v>773</v>
      </c>
      <c r="J6" s="43">
        <f>H6*I6</f>
        <v>12368</v>
      </c>
      <c r="K6" s="72" t="s">
        <v>181</v>
      </c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67"/>
      <c r="AE6" s="67"/>
      <c r="AF6" s="67"/>
      <c r="AG6" s="67"/>
      <c r="AH6" s="67"/>
      <c r="AI6" s="67"/>
      <c r="AJ6" s="67"/>
      <c r="AK6" s="67"/>
      <c r="AL6" s="67"/>
      <c r="AM6" s="67"/>
      <c r="AN6" s="67"/>
      <c r="AO6" s="67"/>
      <c r="AP6" s="67"/>
      <c r="AQ6" s="67"/>
      <c r="AR6" s="67"/>
      <c r="AS6" s="67"/>
      <c r="AT6" s="67"/>
      <c r="AU6" s="67"/>
      <c r="AV6" s="67"/>
      <c r="AW6" s="67"/>
      <c r="AX6" s="67"/>
      <c r="AY6" s="67"/>
      <c r="AZ6" s="67"/>
      <c r="BA6" s="67"/>
      <c r="BB6" s="67"/>
      <c r="BC6" s="67"/>
      <c r="BD6" s="67"/>
      <c r="BE6" s="67"/>
      <c r="BF6" s="67"/>
      <c r="BG6" s="67"/>
      <c r="BH6" s="67"/>
      <c r="BI6" s="67"/>
      <c r="BJ6" s="67"/>
      <c r="BK6" s="67"/>
      <c r="BL6" s="67"/>
      <c r="BM6" s="67"/>
      <c r="BN6" s="67"/>
      <c r="BO6" s="67"/>
      <c r="BP6" s="67"/>
      <c r="BQ6" s="67"/>
      <c r="BR6" s="67"/>
      <c r="BS6" s="67"/>
      <c r="BT6" s="67"/>
      <c r="BU6" s="67"/>
      <c r="BV6" s="67"/>
      <c r="BW6" s="67"/>
      <c r="BX6" s="67"/>
      <c r="BY6" s="67"/>
      <c r="BZ6" s="67"/>
      <c r="CA6" s="67"/>
      <c r="CB6" s="67"/>
      <c r="CC6" s="67"/>
      <c r="CD6" s="67"/>
      <c r="CE6" s="67"/>
      <c r="CF6" s="67"/>
      <c r="CG6" s="67"/>
      <c r="CH6" s="67"/>
      <c r="CI6" s="67"/>
      <c r="CJ6" s="67"/>
      <c r="CK6" s="67"/>
      <c r="CL6" s="67"/>
      <c r="CM6" s="67"/>
      <c r="CN6" s="67"/>
      <c r="CO6" s="67"/>
      <c r="CP6" s="67"/>
      <c r="CQ6" s="67"/>
      <c r="CR6" s="67"/>
      <c r="CS6" s="67"/>
      <c r="CT6" s="67"/>
      <c r="CU6" s="67"/>
      <c r="CV6" s="67"/>
      <c r="CW6" s="67"/>
      <c r="CX6" s="67"/>
      <c r="CY6" s="67"/>
      <c r="CZ6" s="67"/>
      <c r="DA6" s="67"/>
      <c r="DB6" s="67"/>
      <c r="DC6" s="67"/>
      <c r="DD6" s="67"/>
      <c r="DE6" s="67"/>
      <c r="DF6" s="67"/>
      <c r="DG6" s="67"/>
      <c r="DH6" s="67"/>
      <c r="DI6" s="67"/>
      <c r="DJ6" s="67"/>
      <c r="DK6" s="67"/>
      <c r="DL6" s="67"/>
      <c r="DM6" s="67"/>
      <c r="DN6" s="67"/>
      <c r="DO6" s="67"/>
      <c r="DP6" s="67"/>
      <c r="DQ6" s="67"/>
      <c r="DR6" s="67"/>
      <c r="DS6" s="67"/>
      <c r="DT6" s="67"/>
      <c r="DU6" s="67"/>
      <c r="DV6" s="67"/>
      <c r="DW6" s="67"/>
      <c r="DX6" s="67"/>
      <c r="DY6" s="67"/>
      <c r="DZ6" s="67"/>
      <c r="EA6" s="67"/>
      <c r="EB6" s="67"/>
      <c r="EC6" s="67"/>
      <c r="ED6" s="67"/>
      <c r="EE6" s="67"/>
      <c r="EF6" s="67"/>
      <c r="EG6" s="67"/>
      <c r="EH6" s="67"/>
      <c r="EI6" s="67"/>
      <c r="EJ6" s="67"/>
      <c r="EK6" s="67"/>
      <c r="EL6" s="67"/>
      <c r="EM6" s="67"/>
      <c r="EN6" s="67"/>
      <c r="EO6" s="67"/>
      <c r="EP6" s="67"/>
      <c r="EQ6" s="67"/>
      <c r="ER6" s="67"/>
      <c r="ES6" s="67"/>
      <c r="ET6" s="67"/>
      <c r="EU6" s="67"/>
      <c r="EV6" s="67"/>
      <c r="EW6" s="67"/>
      <c r="EX6" s="67"/>
      <c r="EY6" s="67"/>
      <c r="EZ6" s="67"/>
      <c r="FA6" s="67"/>
      <c r="FB6" s="67"/>
      <c r="FC6" s="67"/>
      <c r="FD6" s="67"/>
      <c r="FE6" s="67"/>
      <c r="FF6" s="67"/>
      <c r="FG6" s="67"/>
      <c r="FH6" s="67"/>
      <c r="FI6" s="67"/>
      <c r="FJ6" s="67"/>
      <c r="FK6" s="67"/>
      <c r="FL6" s="67"/>
      <c r="FM6" s="67"/>
      <c r="FN6" s="67"/>
      <c r="FO6" s="67"/>
      <c r="FP6" s="67"/>
      <c r="FQ6" s="67"/>
      <c r="FR6" s="67"/>
      <c r="FS6" s="67"/>
      <c r="FT6" s="67"/>
      <c r="FU6" s="67"/>
      <c r="FV6" s="67"/>
      <c r="FW6" s="67"/>
      <c r="FX6" s="67"/>
      <c r="FY6" s="67"/>
      <c r="FZ6" s="67"/>
      <c r="GA6" s="67"/>
      <c r="GB6" s="67"/>
      <c r="GC6" s="67"/>
      <c r="GD6" s="67"/>
      <c r="GE6" s="67"/>
      <c r="GF6" s="67"/>
      <c r="GG6" s="67"/>
      <c r="GH6" s="67"/>
      <c r="GI6" s="67"/>
      <c r="GJ6" s="67"/>
      <c r="GK6" s="67"/>
      <c r="GL6" s="67"/>
      <c r="GM6" s="67"/>
      <c r="GN6" s="67"/>
      <c r="GO6" s="67"/>
      <c r="GP6" s="67"/>
      <c r="GQ6" s="67"/>
      <c r="GR6" s="67"/>
      <c r="GS6" s="67"/>
      <c r="GT6" s="67"/>
      <c r="GU6" s="67"/>
      <c r="GV6" s="67"/>
      <c r="GW6" s="67"/>
      <c r="GX6" s="67"/>
      <c r="GY6" s="67"/>
      <c r="GZ6" s="67"/>
      <c r="HA6" s="67"/>
      <c r="HB6" s="67"/>
      <c r="HC6" s="67"/>
      <c r="HD6" s="67"/>
      <c r="HE6" s="67"/>
      <c r="HF6" s="67"/>
      <c r="HG6" s="67"/>
      <c r="HH6" s="67"/>
      <c r="HI6" s="67"/>
      <c r="HJ6" s="67"/>
      <c r="HK6" s="67"/>
      <c r="HL6" s="67"/>
      <c r="HM6" s="67"/>
      <c r="HN6" s="67"/>
      <c r="HO6" s="67"/>
      <c r="HP6" s="67"/>
      <c r="HQ6" s="67"/>
      <c r="HR6" s="67"/>
      <c r="HS6" s="67"/>
      <c r="HT6" s="67"/>
      <c r="HU6" s="67"/>
      <c r="HV6" s="67"/>
      <c r="HW6" s="67"/>
      <c r="HX6" s="67"/>
      <c r="HY6" s="67"/>
      <c r="HZ6" s="67"/>
    </row>
    <row r="7" s="30" customFormat="1" ht="22" customHeight="1" spans="1:234">
      <c r="A7" s="10"/>
      <c r="B7" s="10"/>
      <c r="C7" s="18" t="s">
        <v>99</v>
      </c>
      <c r="D7" s="19"/>
      <c r="E7" s="19"/>
      <c r="F7" s="19"/>
      <c r="G7" s="20"/>
      <c r="H7" s="16">
        <f>SUM(H5:H6)</f>
        <v>32</v>
      </c>
      <c r="I7" s="12"/>
      <c r="J7" s="43">
        <f>SUM(J5:J6)</f>
        <v>24736</v>
      </c>
      <c r="K7" s="68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67"/>
      <c r="Y7" s="67"/>
      <c r="Z7" s="67"/>
      <c r="AA7" s="67"/>
      <c r="AB7" s="67"/>
      <c r="AC7" s="67"/>
      <c r="AD7" s="67"/>
      <c r="AE7" s="67"/>
      <c r="AF7" s="67"/>
      <c r="AG7" s="67"/>
      <c r="AH7" s="67"/>
      <c r="AI7" s="67"/>
      <c r="AJ7" s="67"/>
      <c r="AK7" s="67"/>
      <c r="AL7" s="67"/>
      <c r="AM7" s="67"/>
      <c r="AN7" s="67"/>
      <c r="AO7" s="67"/>
      <c r="AP7" s="67"/>
      <c r="AQ7" s="67"/>
      <c r="AR7" s="67"/>
      <c r="AS7" s="67"/>
      <c r="AT7" s="67"/>
      <c r="AU7" s="67"/>
      <c r="AV7" s="67"/>
      <c r="AW7" s="67"/>
      <c r="AX7" s="67"/>
      <c r="AY7" s="67"/>
      <c r="AZ7" s="67"/>
      <c r="BA7" s="67"/>
      <c r="BB7" s="67"/>
      <c r="BC7" s="67"/>
      <c r="BD7" s="67"/>
      <c r="BE7" s="67"/>
      <c r="BF7" s="67"/>
      <c r="BG7" s="67"/>
      <c r="BH7" s="67"/>
      <c r="BI7" s="67"/>
      <c r="BJ7" s="67"/>
      <c r="BK7" s="67"/>
      <c r="BL7" s="67"/>
      <c r="BM7" s="67"/>
      <c r="BN7" s="67"/>
      <c r="BO7" s="67"/>
      <c r="BP7" s="67"/>
      <c r="BQ7" s="67"/>
      <c r="BR7" s="67"/>
      <c r="BS7" s="67"/>
      <c r="BT7" s="67"/>
      <c r="BU7" s="67"/>
      <c r="BV7" s="67"/>
      <c r="BW7" s="67"/>
      <c r="BX7" s="67"/>
      <c r="BY7" s="67"/>
      <c r="BZ7" s="67"/>
      <c r="CA7" s="67"/>
      <c r="CB7" s="67"/>
      <c r="CC7" s="67"/>
      <c r="CD7" s="67"/>
      <c r="CE7" s="67"/>
      <c r="CF7" s="67"/>
      <c r="CG7" s="67"/>
      <c r="CH7" s="67"/>
      <c r="CI7" s="67"/>
      <c r="CJ7" s="67"/>
      <c r="CK7" s="67"/>
      <c r="CL7" s="67"/>
      <c r="CM7" s="67"/>
      <c r="CN7" s="67"/>
      <c r="CO7" s="67"/>
      <c r="CP7" s="67"/>
      <c r="CQ7" s="67"/>
      <c r="CR7" s="67"/>
      <c r="CS7" s="67"/>
      <c r="CT7" s="67"/>
      <c r="CU7" s="67"/>
      <c r="CV7" s="67"/>
      <c r="CW7" s="67"/>
      <c r="CX7" s="67"/>
      <c r="CY7" s="67"/>
      <c r="CZ7" s="67"/>
      <c r="DA7" s="67"/>
      <c r="DB7" s="67"/>
      <c r="DC7" s="67"/>
      <c r="DD7" s="67"/>
      <c r="DE7" s="67"/>
      <c r="DF7" s="67"/>
      <c r="DG7" s="67"/>
      <c r="DH7" s="67"/>
      <c r="DI7" s="67"/>
      <c r="DJ7" s="67"/>
      <c r="DK7" s="67"/>
      <c r="DL7" s="67"/>
      <c r="DM7" s="67"/>
      <c r="DN7" s="67"/>
      <c r="DO7" s="67"/>
      <c r="DP7" s="67"/>
      <c r="DQ7" s="67"/>
      <c r="DR7" s="67"/>
      <c r="DS7" s="67"/>
      <c r="DT7" s="67"/>
      <c r="DU7" s="67"/>
      <c r="DV7" s="67"/>
      <c r="DW7" s="67"/>
      <c r="DX7" s="67"/>
      <c r="DY7" s="67"/>
      <c r="DZ7" s="67"/>
      <c r="EA7" s="67"/>
      <c r="EB7" s="67"/>
      <c r="EC7" s="67"/>
      <c r="ED7" s="67"/>
      <c r="EE7" s="67"/>
      <c r="EF7" s="67"/>
      <c r="EG7" s="67"/>
      <c r="EH7" s="67"/>
      <c r="EI7" s="67"/>
      <c r="EJ7" s="67"/>
      <c r="EK7" s="67"/>
      <c r="EL7" s="67"/>
      <c r="EM7" s="67"/>
      <c r="EN7" s="67"/>
      <c r="EO7" s="67"/>
      <c r="EP7" s="67"/>
      <c r="EQ7" s="67"/>
      <c r="ER7" s="67"/>
      <c r="ES7" s="67"/>
      <c r="ET7" s="67"/>
      <c r="EU7" s="67"/>
      <c r="EV7" s="67"/>
      <c r="EW7" s="67"/>
      <c r="EX7" s="67"/>
      <c r="EY7" s="67"/>
      <c r="EZ7" s="67"/>
      <c r="FA7" s="67"/>
      <c r="FB7" s="67"/>
      <c r="FC7" s="67"/>
      <c r="FD7" s="67"/>
      <c r="FE7" s="67"/>
      <c r="FF7" s="67"/>
      <c r="FG7" s="67"/>
      <c r="FH7" s="67"/>
      <c r="FI7" s="67"/>
      <c r="FJ7" s="67"/>
      <c r="FK7" s="67"/>
      <c r="FL7" s="67"/>
      <c r="FM7" s="67"/>
      <c r="FN7" s="67"/>
      <c r="FO7" s="67"/>
      <c r="FP7" s="67"/>
      <c r="FQ7" s="67"/>
      <c r="FR7" s="67"/>
      <c r="FS7" s="67"/>
      <c r="FT7" s="67"/>
      <c r="FU7" s="67"/>
      <c r="FV7" s="67"/>
      <c r="FW7" s="67"/>
      <c r="FX7" s="67"/>
      <c r="FY7" s="67"/>
      <c r="FZ7" s="67"/>
      <c r="GA7" s="67"/>
      <c r="GB7" s="67"/>
      <c r="GC7" s="67"/>
      <c r="GD7" s="67"/>
      <c r="GE7" s="67"/>
      <c r="GF7" s="67"/>
      <c r="GG7" s="67"/>
      <c r="GH7" s="67"/>
      <c r="GI7" s="67"/>
      <c r="GJ7" s="67"/>
      <c r="GK7" s="67"/>
      <c r="GL7" s="67"/>
      <c r="GM7" s="67"/>
      <c r="GN7" s="67"/>
      <c r="GO7" s="67"/>
      <c r="GP7" s="67"/>
      <c r="GQ7" s="67"/>
      <c r="GR7" s="67"/>
      <c r="GS7" s="67"/>
      <c r="GT7" s="67"/>
      <c r="GU7" s="67"/>
      <c r="GV7" s="67"/>
      <c r="GW7" s="67"/>
      <c r="GX7" s="67"/>
      <c r="GY7" s="67"/>
      <c r="GZ7" s="67"/>
      <c r="HA7" s="67"/>
      <c r="HB7" s="67"/>
      <c r="HC7" s="67"/>
      <c r="HD7" s="67"/>
      <c r="HE7" s="67"/>
      <c r="HF7" s="67"/>
      <c r="HG7" s="67"/>
      <c r="HH7" s="67"/>
      <c r="HI7" s="67"/>
      <c r="HJ7" s="67"/>
      <c r="HK7" s="67"/>
      <c r="HL7" s="67"/>
      <c r="HM7" s="67"/>
      <c r="HN7" s="67"/>
      <c r="HO7" s="67"/>
      <c r="HP7" s="67"/>
      <c r="HQ7" s="67"/>
      <c r="HR7" s="67"/>
      <c r="HS7" s="67"/>
      <c r="HT7" s="67"/>
      <c r="HU7" s="67"/>
      <c r="HV7" s="67"/>
      <c r="HW7" s="67"/>
      <c r="HX7" s="67"/>
      <c r="HY7" s="67"/>
      <c r="HZ7" s="67"/>
    </row>
    <row r="8" s="59" customFormat="1" ht="22" customHeight="1" spans="1:11">
      <c r="A8" s="64" t="s">
        <v>138</v>
      </c>
      <c r="B8" s="65"/>
      <c r="C8" s="65"/>
      <c r="D8" s="65"/>
      <c r="E8" s="65"/>
      <c r="F8" s="65"/>
      <c r="G8" s="65"/>
      <c r="H8" s="65"/>
      <c r="I8" s="65"/>
      <c r="J8" s="65"/>
      <c r="K8" s="70"/>
    </row>
    <row r="9" s="30" customFormat="1" ht="22" customHeight="1" spans="1:11">
      <c r="A9" s="10" t="s">
        <v>101</v>
      </c>
      <c r="B9" s="11" t="s">
        <v>102</v>
      </c>
      <c r="C9" s="16" t="s">
        <v>103</v>
      </c>
      <c r="D9" s="16"/>
      <c r="E9" s="16"/>
      <c r="F9" s="16"/>
      <c r="G9" s="16" t="s">
        <v>104</v>
      </c>
      <c r="H9" s="12" t="s">
        <v>105</v>
      </c>
      <c r="I9" s="11" t="s">
        <v>88</v>
      </c>
      <c r="J9" s="41" t="s">
        <v>89</v>
      </c>
      <c r="K9" s="10" t="s">
        <v>106</v>
      </c>
    </row>
    <row r="10" s="30" customFormat="1" ht="22" customHeight="1" spans="1:234">
      <c r="A10" s="6">
        <v>1</v>
      </c>
      <c r="B10" s="75" t="s">
        <v>183</v>
      </c>
      <c r="C10" s="75" t="s">
        <v>184</v>
      </c>
      <c r="D10" s="10"/>
      <c r="E10" s="10"/>
      <c r="F10" s="10"/>
      <c r="G10" s="16"/>
      <c r="H10" s="69"/>
      <c r="I10" s="73"/>
      <c r="J10" s="40">
        <v>580</v>
      </c>
      <c r="K10" s="74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67"/>
      <c r="Y10" s="67"/>
      <c r="Z10" s="67"/>
      <c r="AA10" s="67"/>
      <c r="AB10" s="67"/>
      <c r="AC10" s="67"/>
      <c r="AD10" s="67"/>
      <c r="AE10" s="67"/>
      <c r="AF10" s="67"/>
      <c r="AG10" s="67"/>
      <c r="AH10" s="67"/>
      <c r="AI10" s="67"/>
      <c r="AJ10" s="67"/>
      <c r="AK10" s="67"/>
      <c r="AL10" s="67"/>
      <c r="AM10" s="67"/>
      <c r="AN10" s="67"/>
      <c r="AO10" s="67"/>
      <c r="AP10" s="67"/>
      <c r="AQ10" s="67"/>
      <c r="AR10" s="67"/>
      <c r="AS10" s="67"/>
      <c r="AT10" s="67"/>
      <c r="AU10" s="67"/>
      <c r="AV10" s="67"/>
      <c r="AW10" s="67"/>
      <c r="AX10" s="67"/>
      <c r="AY10" s="67"/>
      <c r="AZ10" s="67"/>
      <c r="BA10" s="67"/>
      <c r="BB10" s="67"/>
      <c r="BC10" s="67"/>
      <c r="BD10" s="67"/>
      <c r="BE10" s="67"/>
      <c r="BF10" s="67"/>
      <c r="BG10" s="67"/>
      <c r="BH10" s="67"/>
      <c r="BI10" s="67"/>
      <c r="BJ10" s="67"/>
      <c r="BK10" s="67"/>
      <c r="BL10" s="67"/>
      <c r="BM10" s="67"/>
      <c r="BN10" s="67"/>
      <c r="BO10" s="67"/>
      <c r="BP10" s="67"/>
      <c r="BQ10" s="67"/>
      <c r="BR10" s="67"/>
      <c r="BS10" s="67"/>
      <c r="BT10" s="67"/>
      <c r="BU10" s="67"/>
      <c r="BV10" s="67"/>
      <c r="BW10" s="67"/>
      <c r="BX10" s="67"/>
      <c r="BY10" s="67"/>
      <c r="BZ10" s="67"/>
      <c r="CA10" s="67"/>
      <c r="CB10" s="67"/>
      <c r="CC10" s="67"/>
      <c r="CD10" s="67"/>
      <c r="CE10" s="67"/>
      <c r="CF10" s="67"/>
      <c r="CG10" s="67"/>
      <c r="CH10" s="67"/>
      <c r="CI10" s="67"/>
      <c r="CJ10" s="67"/>
      <c r="CK10" s="67"/>
      <c r="CL10" s="67"/>
      <c r="CM10" s="67"/>
      <c r="CN10" s="67"/>
      <c r="CO10" s="67"/>
      <c r="CP10" s="67"/>
      <c r="CQ10" s="67"/>
      <c r="CR10" s="67"/>
      <c r="CS10" s="67"/>
      <c r="CT10" s="67"/>
      <c r="CU10" s="67"/>
      <c r="CV10" s="67"/>
      <c r="CW10" s="67"/>
      <c r="CX10" s="67"/>
      <c r="CY10" s="67"/>
      <c r="CZ10" s="67"/>
      <c r="DA10" s="67"/>
      <c r="DB10" s="67"/>
      <c r="DC10" s="67"/>
      <c r="DD10" s="67"/>
      <c r="DE10" s="67"/>
      <c r="DF10" s="67"/>
      <c r="DG10" s="67"/>
      <c r="DH10" s="67"/>
      <c r="DI10" s="67"/>
      <c r="DJ10" s="67"/>
      <c r="DK10" s="67"/>
      <c r="DL10" s="67"/>
      <c r="DM10" s="67"/>
      <c r="DN10" s="67"/>
      <c r="DO10" s="67"/>
      <c r="DP10" s="67"/>
      <c r="DQ10" s="67"/>
      <c r="DR10" s="67"/>
      <c r="DS10" s="67"/>
      <c r="DT10" s="67"/>
      <c r="DU10" s="67"/>
      <c r="DV10" s="67"/>
      <c r="DW10" s="67"/>
      <c r="DX10" s="67"/>
      <c r="DY10" s="67"/>
      <c r="DZ10" s="67"/>
      <c r="EA10" s="67"/>
      <c r="EB10" s="67"/>
      <c r="EC10" s="67"/>
      <c r="ED10" s="67"/>
      <c r="EE10" s="67"/>
      <c r="EF10" s="67"/>
      <c r="EG10" s="67"/>
      <c r="EH10" s="67"/>
      <c r="EI10" s="67"/>
      <c r="EJ10" s="67"/>
      <c r="EK10" s="67"/>
      <c r="EL10" s="67"/>
      <c r="EM10" s="67"/>
      <c r="EN10" s="67"/>
      <c r="EO10" s="67"/>
      <c r="EP10" s="67"/>
      <c r="EQ10" s="67"/>
      <c r="ER10" s="67"/>
      <c r="ES10" s="67"/>
      <c r="ET10" s="67"/>
      <c r="EU10" s="67"/>
      <c r="EV10" s="67"/>
      <c r="EW10" s="67"/>
      <c r="EX10" s="67"/>
      <c r="EY10" s="67"/>
      <c r="EZ10" s="67"/>
      <c r="FA10" s="67"/>
      <c r="FB10" s="67"/>
      <c r="FC10" s="67"/>
      <c r="FD10" s="67"/>
      <c r="FE10" s="67"/>
      <c r="FF10" s="67"/>
      <c r="FG10" s="67"/>
      <c r="FH10" s="67"/>
      <c r="FI10" s="67"/>
      <c r="FJ10" s="67"/>
      <c r="FK10" s="67"/>
      <c r="FL10" s="67"/>
      <c r="FM10" s="67"/>
      <c r="FN10" s="67"/>
      <c r="FO10" s="67"/>
      <c r="FP10" s="67"/>
      <c r="FQ10" s="67"/>
      <c r="FR10" s="67"/>
      <c r="FS10" s="67"/>
      <c r="FT10" s="67"/>
      <c r="FU10" s="67"/>
      <c r="FV10" s="67"/>
      <c r="FW10" s="67"/>
      <c r="FX10" s="67"/>
      <c r="FY10" s="67"/>
      <c r="FZ10" s="67"/>
      <c r="GA10" s="67"/>
      <c r="GB10" s="67"/>
      <c r="GC10" s="67"/>
      <c r="GD10" s="67"/>
      <c r="GE10" s="67"/>
      <c r="GF10" s="67"/>
      <c r="GG10" s="67"/>
      <c r="GH10" s="67"/>
      <c r="GI10" s="67"/>
      <c r="GJ10" s="67"/>
      <c r="GK10" s="67"/>
      <c r="GL10" s="67"/>
      <c r="GM10" s="67"/>
      <c r="GN10" s="67"/>
      <c r="GO10" s="67"/>
      <c r="GP10" s="67"/>
      <c r="GQ10" s="67"/>
      <c r="GR10" s="67"/>
      <c r="GS10" s="67"/>
      <c r="GT10" s="67"/>
      <c r="GU10" s="67"/>
      <c r="GV10" s="67"/>
      <c r="GW10" s="67"/>
      <c r="GX10" s="67"/>
      <c r="GY10" s="67"/>
      <c r="GZ10" s="67"/>
      <c r="HA10" s="67"/>
      <c r="HB10" s="67"/>
      <c r="HC10" s="67"/>
      <c r="HD10" s="67"/>
      <c r="HE10" s="67"/>
      <c r="HF10" s="67"/>
      <c r="HG10" s="67"/>
      <c r="HH10" s="67"/>
      <c r="HI10" s="67"/>
      <c r="HJ10" s="67"/>
      <c r="HK10" s="67"/>
      <c r="HL10" s="67"/>
      <c r="HM10" s="67"/>
      <c r="HN10" s="67"/>
      <c r="HO10" s="67"/>
      <c r="HP10" s="67"/>
      <c r="HQ10" s="67"/>
      <c r="HR10" s="67"/>
      <c r="HS10" s="67"/>
      <c r="HT10" s="67"/>
      <c r="HU10" s="67"/>
      <c r="HV10" s="67"/>
      <c r="HW10" s="67"/>
      <c r="HX10" s="67"/>
      <c r="HY10" s="67"/>
      <c r="HZ10" s="67"/>
    </row>
    <row r="11" s="30" customFormat="1" ht="22" customHeight="1" spans="1:11">
      <c r="A11" s="10"/>
      <c r="B11" s="9" t="s">
        <v>99</v>
      </c>
      <c r="C11" s="9"/>
      <c r="D11" s="9"/>
      <c r="E11" s="9"/>
      <c r="F11" s="9"/>
      <c r="G11" s="12"/>
      <c r="H11" s="12"/>
      <c r="I11" s="12"/>
      <c r="J11" s="40"/>
      <c r="K11" s="10"/>
    </row>
    <row r="12" s="30" customFormat="1" ht="18" customHeight="1" spans="1:11">
      <c r="A12" s="10"/>
      <c r="B12" s="26" t="s">
        <v>115</v>
      </c>
      <c r="C12" s="27"/>
      <c r="D12" s="27"/>
      <c r="E12" s="27"/>
      <c r="F12" s="28"/>
      <c r="G12" s="29"/>
      <c r="H12" s="29"/>
      <c r="I12" s="12"/>
      <c r="J12" s="40">
        <f>J10+J7</f>
        <v>25316</v>
      </c>
      <c r="K12" s="10"/>
    </row>
    <row r="13" s="30" customFormat="1" ht="30" customHeight="1" spans="3:10">
      <c r="C13" s="31"/>
      <c r="D13" s="32"/>
      <c r="E13" s="32"/>
      <c r="F13" s="32"/>
      <c r="G13" s="33" t="s">
        <v>116</v>
      </c>
      <c r="H13" s="33"/>
      <c r="I13" s="33"/>
      <c r="J13" s="33"/>
    </row>
    <row r="14" s="30" customFormat="1" ht="26" customHeight="1" spans="2:10">
      <c r="B14" s="34"/>
      <c r="C14" s="35"/>
      <c r="D14" s="36"/>
      <c r="E14" s="36"/>
      <c r="F14" s="36"/>
      <c r="G14" s="37">
        <v>44770</v>
      </c>
      <c r="H14" s="37"/>
      <c r="I14" s="37"/>
      <c r="J14" s="37"/>
    </row>
    <row r="15" s="30" customFormat="1" ht="25" customHeight="1" spans="4:9">
      <c r="D15" s="60"/>
      <c r="E15" s="60"/>
      <c r="F15" s="60"/>
      <c r="G15" s="60"/>
      <c r="H15" s="60"/>
      <c r="I15" s="61"/>
    </row>
    <row r="16" s="30" customFormat="1" ht="24" customHeight="1" spans="4:9">
      <c r="D16" s="60"/>
      <c r="E16" s="60"/>
      <c r="F16" s="60"/>
      <c r="G16" s="60"/>
      <c r="H16" s="60"/>
      <c r="I16" s="61"/>
    </row>
  </sheetData>
  <mergeCells count="17">
    <mergeCell ref="A1:K1"/>
    <mergeCell ref="E2:F2"/>
    <mergeCell ref="H2:I2"/>
    <mergeCell ref="A3:K3"/>
    <mergeCell ref="C4:G4"/>
    <mergeCell ref="C5:G5"/>
    <mergeCell ref="C6:G6"/>
    <mergeCell ref="C7:G7"/>
    <mergeCell ref="A8:K8"/>
    <mergeCell ref="C9:F9"/>
    <mergeCell ref="C10:F10"/>
    <mergeCell ref="B11:F11"/>
    <mergeCell ref="B12:F12"/>
    <mergeCell ref="C13:D13"/>
    <mergeCell ref="G13:J13"/>
    <mergeCell ref="C14:D14"/>
    <mergeCell ref="G14:J14"/>
  </mergeCells>
  <printOptions horizontalCentered="1"/>
  <pageMargins left="0.314583333333333" right="0.314583333333333" top="0.786805555555556" bottom="0.708333333333333" header="0.5" footer="0.5"/>
  <pageSetup paperSize="9" orientation="landscape" horizontalDpi="600"/>
  <headerFooter>
    <oddFooter>&amp;C第 &amp;P 页，共 &amp;N 页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F0"/>
  </sheetPr>
  <dimension ref="A1:L20"/>
  <sheetViews>
    <sheetView workbookViewId="0">
      <selection activeCell="E220" sqref="E220"/>
    </sheetView>
  </sheetViews>
  <sheetFormatPr defaultColWidth="9" defaultRowHeight="12.75"/>
  <cols>
    <col min="1" max="1" width="6.875" style="2" customWidth="1"/>
    <col min="2" max="2" width="12.5" style="2" customWidth="1"/>
    <col min="3" max="3" width="12.375" style="2" customWidth="1"/>
    <col min="4" max="4" width="12.625" style="2" customWidth="1"/>
    <col min="5" max="5" width="7.875" style="2" customWidth="1"/>
    <col min="6" max="6" width="11.625" style="2" customWidth="1"/>
    <col min="7" max="7" width="10.875" style="2" customWidth="1"/>
    <col min="8" max="8" width="11.625" style="2" customWidth="1"/>
    <col min="9" max="9" width="11.625" style="3" customWidth="1"/>
    <col min="10" max="10" width="11.625" style="2" customWidth="1"/>
    <col min="11" max="11" width="21.625" style="2" customWidth="1"/>
    <col min="12" max="12" width="10.875" style="2" customWidth="1"/>
    <col min="13" max="13" width="5.625" style="2"/>
    <col min="14" max="14" width="12.625" style="2"/>
    <col min="15" max="16384" width="5.625" style="2"/>
  </cols>
  <sheetData>
    <row r="1" s="1" customFormat="1" ht="33" customHeight="1" spans="1:12">
      <c r="A1" s="4" t="s">
        <v>74</v>
      </c>
      <c r="B1" s="5"/>
      <c r="C1" s="5"/>
      <c r="D1" s="5"/>
      <c r="E1" s="5"/>
      <c r="F1" s="5"/>
      <c r="G1" s="5"/>
      <c r="H1" s="5"/>
      <c r="I1" s="38"/>
      <c r="J1" s="5"/>
      <c r="K1" s="5"/>
      <c r="L1" s="5"/>
    </row>
    <row r="2" ht="21" customHeight="1" spans="1:12">
      <c r="A2" s="6" t="s">
        <v>194</v>
      </c>
      <c r="B2" s="7" t="s">
        <v>76</v>
      </c>
      <c r="C2" s="8" t="s">
        <v>195</v>
      </c>
      <c r="D2" s="8"/>
      <c r="E2" s="7" t="s">
        <v>78</v>
      </c>
      <c r="F2" s="8" t="s">
        <v>79</v>
      </c>
      <c r="G2" s="8"/>
      <c r="H2" s="7" t="s">
        <v>80</v>
      </c>
      <c r="I2" s="39" t="s">
        <v>196</v>
      </c>
      <c r="J2" s="8"/>
      <c r="K2" s="7" t="s">
        <v>82</v>
      </c>
      <c r="L2" s="24">
        <v>2</v>
      </c>
    </row>
    <row r="3" ht="22" customHeight="1" spans="1:12">
      <c r="A3" s="9" t="s">
        <v>83</v>
      </c>
      <c r="B3" s="9"/>
      <c r="C3" s="9"/>
      <c r="D3" s="9"/>
      <c r="E3" s="9"/>
      <c r="F3" s="9"/>
      <c r="G3" s="9"/>
      <c r="H3" s="9"/>
      <c r="I3" s="40"/>
      <c r="J3" s="9"/>
      <c r="K3" s="9"/>
      <c r="L3" s="20"/>
    </row>
    <row r="4" ht="22" customHeight="1" spans="1:12">
      <c r="A4" s="10" t="s">
        <v>84</v>
      </c>
      <c r="B4" s="11" t="s">
        <v>85</v>
      </c>
      <c r="C4" s="11" t="s">
        <v>86</v>
      </c>
      <c r="D4" s="11"/>
      <c r="E4" s="11"/>
      <c r="F4" s="11"/>
      <c r="G4" s="11"/>
      <c r="H4" s="12" t="s">
        <v>197</v>
      </c>
      <c r="I4" s="41" t="s">
        <v>88</v>
      </c>
      <c r="J4" s="41" t="s">
        <v>89</v>
      </c>
      <c r="K4" s="11" t="s">
        <v>106</v>
      </c>
      <c r="L4" s="42"/>
    </row>
    <row r="5" ht="22" customHeight="1" spans="1:12">
      <c r="A5" s="10">
        <v>1</v>
      </c>
      <c r="B5" s="10" t="s">
        <v>198</v>
      </c>
      <c r="C5" s="13" t="s">
        <v>199</v>
      </c>
      <c r="D5" s="14"/>
      <c r="E5" s="14"/>
      <c r="F5" s="14"/>
      <c r="G5" s="15"/>
      <c r="H5" s="16">
        <f>14*7.8</f>
        <v>109.2</v>
      </c>
      <c r="I5" s="41">
        <v>462</v>
      </c>
      <c r="J5" s="43">
        <f>H5*I5</f>
        <v>50450</v>
      </c>
      <c r="K5" s="46" t="s">
        <v>200</v>
      </c>
      <c r="L5" s="47"/>
    </row>
    <row r="6" ht="22" customHeight="1" spans="1:12">
      <c r="A6" s="10">
        <v>2</v>
      </c>
      <c r="B6" s="10" t="s">
        <v>201</v>
      </c>
      <c r="C6" s="63" t="s">
        <v>202</v>
      </c>
      <c r="D6" s="14"/>
      <c r="E6" s="14"/>
      <c r="F6" s="14"/>
      <c r="G6" s="15"/>
      <c r="H6" s="16">
        <f>11*9.5</f>
        <v>104.5</v>
      </c>
      <c r="I6" s="41">
        <v>1286</v>
      </c>
      <c r="J6" s="43">
        <f>H6*I6</f>
        <v>134387</v>
      </c>
      <c r="K6" s="46" t="s">
        <v>203</v>
      </c>
      <c r="L6" s="47"/>
    </row>
    <row r="7" ht="22" customHeight="1" spans="1:12">
      <c r="A7" s="10"/>
      <c r="B7" s="10"/>
      <c r="C7" s="13"/>
      <c r="D7" s="14"/>
      <c r="E7" s="14"/>
      <c r="F7" s="14"/>
      <c r="G7" s="15"/>
      <c r="H7" s="16"/>
      <c r="I7" s="41"/>
      <c r="J7" s="43"/>
      <c r="K7" s="46"/>
      <c r="L7" s="47"/>
    </row>
    <row r="8" ht="22" customHeight="1" spans="1:12">
      <c r="A8" s="10"/>
      <c r="B8" s="10"/>
      <c r="C8" s="13"/>
      <c r="D8" s="14"/>
      <c r="E8" s="14"/>
      <c r="F8" s="14"/>
      <c r="G8" s="15"/>
      <c r="H8" s="16"/>
      <c r="I8" s="41"/>
      <c r="J8" s="43"/>
      <c r="K8" s="46"/>
      <c r="L8" s="47"/>
    </row>
    <row r="9" ht="22" customHeight="1" spans="1:12">
      <c r="A9" s="10"/>
      <c r="B9" s="10"/>
      <c r="C9" s="13"/>
      <c r="D9" s="14"/>
      <c r="E9" s="14"/>
      <c r="F9" s="14"/>
      <c r="G9" s="15"/>
      <c r="H9" s="16"/>
      <c r="I9" s="41"/>
      <c r="J9" s="43"/>
      <c r="K9" s="46"/>
      <c r="L9" s="47"/>
    </row>
    <row r="10" ht="22" customHeight="1" spans="1:12">
      <c r="A10" s="6"/>
      <c r="B10" s="10"/>
      <c r="C10" s="13"/>
      <c r="D10" s="14"/>
      <c r="E10" s="14"/>
      <c r="F10" s="14"/>
      <c r="G10" s="15"/>
      <c r="H10" s="55"/>
      <c r="I10" s="40"/>
      <c r="J10" s="48"/>
      <c r="K10" s="56"/>
      <c r="L10" s="47"/>
    </row>
    <row r="11" ht="22" customHeight="1" spans="1:12">
      <c r="A11" s="10"/>
      <c r="B11" s="10"/>
      <c r="C11" s="13"/>
      <c r="D11" s="14"/>
      <c r="E11" s="14"/>
      <c r="F11" s="14"/>
      <c r="G11" s="15"/>
      <c r="H11" s="16"/>
      <c r="I11" s="41"/>
      <c r="J11" s="43"/>
      <c r="K11" s="46"/>
      <c r="L11" s="47"/>
    </row>
    <row r="12" ht="18" customHeight="1" spans="1:12">
      <c r="A12" s="10"/>
      <c r="B12" s="10"/>
      <c r="C12" s="18" t="s">
        <v>99</v>
      </c>
      <c r="D12" s="19"/>
      <c r="E12" s="19"/>
      <c r="F12" s="19"/>
      <c r="G12" s="20"/>
      <c r="H12" s="16">
        <f>SUM(H5:H11)</f>
        <v>213.7</v>
      </c>
      <c r="I12" s="41"/>
      <c r="J12" s="48">
        <f>SUM(J5:J11)</f>
        <v>184837</v>
      </c>
      <c r="K12" s="46"/>
      <c r="L12" s="47"/>
    </row>
    <row r="13" ht="30" customHeight="1" spans="1:12">
      <c r="A13" s="6" t="s">
        <v>138</v>
      </c>
      <c r="B13" s="6"/>
      <c r="C13" s="6"/>
      <c r="D13" s="6"/>
      <c r="E13" s="6"/>
      <c r="F13" s="6"/>
      <c r="G13" s="6"/>
      <c r="H13" s="6"/>
      <c r="I13" s="49"/>
      <c r="J13" s="6"/>
      <c r="K13" s="6"/>
      <c r="L13" s="6"/>
    </row>
    <row r="14" ht="26" customHeight="1" spans="1:12">
      <c r="A14" s="10" t="s">
        <v>101</v>
      </c>
      <c r="B14" s="11" t="s">
        <v>102</v>
      </c>
      <c r="C14" s="16" t="s">
        <v>103</v>
      </c>
      <c r="D14" s="16"/>
      <c r="E14" s="16"/>
      <c r="F14" s="16"/>
      <c r="G14" s="16" t="s">
        <v>104</v>
      </c>
      <c r="H14" s="12" t="s">
        <v>105</v>
      </c>
      <c r="I14" s="41" t="s">
        <v>88</v>
      </c>
      <c r="J14" s="41" t="s">
        <v>89</v>
      </c>
      <c r="K14" s="50" t="s">
        <v>106</v>
      </c>
      <c r="L14" s="42"/>
    </row>
    <row r="15" ht="25" customHeight="1" spans="1:12">
      <c r="A15" s="10">
        <v>1</v>
      </c>
      <c r="B15" s="10" t="s">
        <v>204</v>
      </c>
      <c r="C15" s="10" t="s">
        <v>205</v>
      </c>
      <c r="D15" s="10"/>
      <c r="E15" s="10"/>
      <c r="F15" s="10"/>
      <c r="G15" s="16" t="s">
        <v>109</v>
      </c>
      <c r="H15" s="12">
        <f>11.8*5</f>
        <v>59</v>
      </c>
      <c r="I15" s="43">
        <v>45</v>
      </c>
      <c r="J15" s="41">
        <f>H15*I15</f>
        <v>2655</v>
      </c>
      <c r="K15" s="51"/>
      <c r="L15" s="52"/>
    </row>
    <row r="16" ht="22" customHeight="1" spans="1:12">
      <c r="A16" s="10"/>
      <c r="B16" s="10"/>
      <c r="C16" s="10"/>
      <c r="D16" s="10"/>
      <c r="E16" s="10"/>
      <c r="F16" s="10"/>
      <c r="G16" s="16"/>
      <c r="H16" s="25"/>
      <c r="I16" s="43"/>
      <c r="J16" s="41"/>
      <c r="K16" s="51"/>
      <c r="L16" s="52"/>
    </row>
    <row r="17" ht="18" customHeight="1" spans="1:12">
      <c r="A17" s="18" t="s">
        <v>99</v>
      </c>
      <c r="B17" s="19"/>
      <c r="C17" s="19"/>
      <c r="D17" s="19"/>
      <c r="E17" s="19"/>
      <c r="F17" s="20"/>
      <c r="G17" s="12"/>
      <c r="H17" s="12"/>
      <c r="I17" s="41"/>
      <c r="J17" s="40">
        <f>SUM(J15:J16)</f>
        <v>2655</v>
      </c>
      <c r="K17" s="53"/>
      <c r="L17" s="54"/>
    </row>
    <row r="18" ht="18" customHeight="1" spans="1:12">
      <c r="A18" s="26" t="s">
        <v>115</v>
      </c>
      <c r="B18" s="27"/>
      <c r="C18" s="27"/>
      <c r="D18" s="27"/>
      <c r="E18" s="27"/>
      <c r="F18" s="28"/>
      <c r="G18" s="29"/>
      <c r="H18" s="29">
        <f>SUM(H15:H17)</f>
        <v>59</v>
      </c>
      <c r="I18" s="41"/>
      <c r="J18" s="40">
        <f>J12+J17</f>
        <v>187492</v>
      </c>
      <c r="K18" s="53"/>
      <c r="L18" s="54"/>
    </row>
    <row r="19" spans="1:12">
      <c r="A19" s="30"/>
      <c r="B19" s="30"/>
      <c r="C19" s="31"/>
      <c r="D19" s="32"/>
      <c r="E19" s="32"/>
      <c r="F19" s="32"/>
      <c r="G19" s="33" t="s">
        <v>116</v>
      </c>
      <c r="H19" s="33"/>
      <c r="I19" s="35"/>
      <c r="J19" s="33"/>
      <c r="K19" s="33"/>
      <c r="L19" s="33"/>
    </row>
    <row r="20" spans="1:12">
      <c r="A20" s="30"/>
      <c r="B20" s="34"/>
      <c r="C20" s="35"/>
      <c r="D20" s="36"/>
      <c r="E20" s="36"/>
      <c r="F20" s="36"/>
      <c r="G20" s="37">
        <v>44768</v>
      </c>
      <c r="H20" s="37"/>
      <c r="I20" s="35"/>
      <c r="J20" s="37"/>
      <c r="K20" s="37"/>
      <c r="L20" s="37"/>
    </row>
  </sheetData>
  <mergeCells count="38">
    <mergeCell ref="A1:L1"/>
    <mergeCell ref="C2:D2"/>
    <mergeCell ref="F2:G2"/>
    <mergeCell ref="I2:J2"/>
    <mergeCell ref="A3:L3"/>
    <mergeCell ref="C4:G4"/>
    <mergeCell ref="K4:L4"/>
    <mergeCell ref="C5:G5"/>
    <mergeCell ref="K5:L5"/>
    <mergeCell ref="C6:G6"/>
    <mergeCell ref="K6:L6"/>
    <mergeCell ref="C7:G7"/>
    <mergeCell ref="K7:L7"/>
    <mergeCell ref="C8:G8"/>
    <mergeCell ref="K8:L8"/>
    <mergeCell ref="C9:G9"/>
    <mergeCell ref="K9:L9"/>
    <mergeCell ref="C10:G10"/>
    <mergeCell ref="K10:L10"/>
    <mergeCell ref="C11:G11"/>
    <mergeCell ref="K11:L11"/>
    <mergeCell ref="C12:G12"/>
    <mergeCell ref="K12:L12"/>
    <mergeCell ref="A13:L13"/>
    <mergeCell ref="C14:F14"/>
    <mergeCell ref="K14:L14"/>
    <mergeCell ref="C15:F15"/>
    <mergeCell ref="K15:L15"/>
    <mergeCell ref="C16:F16"/>
    <mergeCell ref="K16:L16"/>
    <mergeCell ref="A17:F17"/>
    <mergeCell ref="K17:L17"/>
    <mergeCell ref="A18:F18"/>
    <mergeCell ref="K18:L18"/>
    <mergeCell ref="C19:D19"/>
    <mergeCell ref="G19:L19"/>
    <mergeCell ref="C20:D20"/>
    <mergeCell ref="G20:L20"/>
  </mergeCells>
  <printOptions horizontalCentered="1"/>
  <pageMargins left="0.314583333333333" right="0.314583333333333" top="0.786805555555556" bottom="0.708333333333333" header="0.5" footer="0.5"/>
  <pageSetup paperSize="9" orientation="landscape" horizontalDpi="600"/>
  <headerFooter>
    <oddFooter>&amp;C第 &amp;P 页，共 &amp;N 页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F0"/>
  </sheetPr>
  <dimension ref="A1:L20"/>
  <sheetViews>
    <sheetView workbookViewId="0">
      <selection activeCell="E220" sqref="E220"/>
    </sheetView>
  </sheetViews>
  <sheetFormatPr defaultColWidth="9" defaultRowHeight="12.75"/>
  <cols>
    <col min="1" max="1" width="6.875" style="2" customWidth="1"/>
    <col min="2" max="2" width="11" style="2" customWidth="1"/>
    <col min="3" max="3" width="12.375" style="2" customWidth="1"/>
    <col min="4" max="4" width="9.375" style="2" customWidth="1"/>
    <col min="5" max="5" width="7.875" style="2" customWidth="1"/>
    <col min="6" max="6" width="11.625" style="2" customWidth="1"/>
    <col min="7" max="7" width="8.5" style="2" customWidth="1"/>
    <col min="8" max="8" width="14.375" style="2" customWidth="1"/>
    <col min="9" max="9" width="14.875" style="3" customWidth="1"/>
    <col min="10" max="11" width="17.125" style="2" customWidth="1"/>
    <col min="12" max="12" width="11.75" style="2" customWidth="1"/>
    <col min="13" max="13" width="5.625" style="2"/>
    <col min="14" max="14" width="12.625" style="2"/>
    <col min="15" max="16384" width="5.625" style="2"/>
  </cols>
  <sheetData>
    <row r="1" s="1" customFormat="1" ht="33" customHeight="1" spans="1:12">
      <c r="A1" s="4" t="s">
        <v>74</v>
      </c>
      <c r="B1" s="5"/>
      <c r="C1" s="5"/>
      <c r="D1" s="5"/>
      <c r="E1" s="5"/>
      <c r="F1" s="5"/>
      <c r="G1" s="5"/>
      <c r="H1" s="5"/>
      <c r="I1" s="38"/>
      <c r="J1" s="5"/>
      <c r="K1" s="5"/>
      <c r="L1" s="5"/>
    </row>
    <row r="2" ht="21" customHeight="1" spans="1:12">
      <c r="A2" s="6" t="s">
        <v>194</v>
      </c>
      <c r="B2" s="7" t="s">
        <v>76</v>
      </c>
      <c r="C2" s="8" t="s">
        <v>206</v>
      </c>
      <c r="D2" s="8"/>
      <c r="E2" s="7" t="s">
        <v>78</v>
      </c>
      <c r="F2" s="8" t="s">
        <v>79</v>
      </c>
      <c r="G2" s="8"/>
      <c r="H2" s="7" t="s">
        <v>80</v>
      </c>
      <c r="I2" s="39" t="s">
        <v>207</v>
      </c>
      <c r="J2" s="8"/>
      <c r="K2" s="7" t="s">
        <v>82</v>
      </c>
      <c r="L2" s="24">
        <v>2</v>
      </c>
    </row>
    <row r="3" ht="22" customHeight="1" spans="1:12">
      <c r="A3" s="9" t="s">
        <v>83</v>
      </c>
      <c r="B3" s="9"/>
      <c r="C3" s="9"/>
      <c r="D3" s="9"/>
      <c r="E3" s="9"/>
      <c r="F3" s="9"/>
      <c r="G3" s="9"/>
      <c r="H3" s="9"/>
      <c r="I3" s="40"/>
      <c r="J3" s="9"/>
      <c r="K3" s="9"/>
      <c r="L3" s="20"/>
    </row>
    <row r="4" ht="22" customHeight="1" spans="1:12">
      <c r="A4" s="10" t="s">
        <v>84</v>
      </c>
      <c r="B4" s="11" t="s">
        <v>85</v>
      </c>
      <c r="C4" s="11" t="s">
        <v>86</v>
      </c>
      <c r="D4" s="11"/>
      <c r="E4" s="11"/>
      <c r="F4" s="11"/>
      <c r="G4" s="11"/>
      <c r="H4" s="12" t="s">
        <v>197</v>
      </c>
      <c r="I4" s="41" t="s">
        <v>88</v>
      </c>
      <c r="J4" s="41" t="s">
        <v>89</v>
      </c>
      <c r="K4" s="11" t="s">
        <v>106</v>
      </c>
      <c r="L4" s="42"/>
    </row>
    <row r="5" ht="22" customHeight="1" spans="1:12">
      <c r="A5" s="10">
        <v>1</v>
      </c>
      <c r="B5" s="10" t="s">
        <v>208</v>
      </c>
      <c r="C5" s="13" t="s">
        <v>209</v>
      </c>
      <c r="D5" s="14"/>
      <c r="E5" s="14"/>
      <c r="F5" s="14"/>
      <c r="G5" s="15"/>
      <c r="H5" s="16">
        <f>8*4.6</f>
        <v>36.8</v>
      </c>
      <c r="I5" s="41">
        <v>1292</v>
      </c>
      <c r="J5" s="43">
        <f>H5*I5</f>
        <v>47546</v>
      </c>
      <c r="K5" s="46" t="s">
        <v>210</v>
      </c>
      <c r="L5" s="47"/>
    </row>
    <row r="6" ht="22" customHeight="1" spans="1:12">
      <c r="A6" s="10">
        <v>2</v>
      </c>
      <c r="B6" s="10" t="s">
        <v>211</v>
      </c>
      <c r="C6" s="13" t="s">
        <v>212</v>
      </c>
      <c r="D6" s="14"/>
      <c r="E6" s="14"/>
      <c r="F6" s="14"/>
      <c r="G6" s="15"/>
      <c r="H6" s="16">
        <f>6*3.3</f>
        <v>19.8</v>
      </c>
      <c r="I6" s="41">
        <v>368</v>
      </c>
      <c r="J6" s="43">
        <f>H6*I6</f>
        <v>7286</v>
      </c>
      <c r="K6" s="46" t="s">
        <v>213</v>
      </c>
      <c r="L6" s="47"/>
    </row>
    <row r="7" ht="22" customHeight="1" spans="1:12">
      <c r="A7" s="10"/>
      <c r="B7" s="10"/>
      <c r="C7" s="13"/>
      <c r="D7" s="14"/>
      <c r="E7" s="14"/>
      <c r="F7" s="14"/>
      <c r="G7" s="15"/>
      <c r="H7" s="16"/>
      <c r="I7" s="41"/>
      <c r="J7" s="43"/>
      <c r="K7" s="46"/>
      <c r="L7" s="47"/>
    </row>
    <row r="8" ht="22" customHeight="1" spans="1:12">
      <c r="A8" s="10"/>
      <c r="B8" s="10"/>
      <c r="C8" s="13"/>
      <c r="D8" s="14"/>
      <c r="E8" s="14"/>
      <c r="F8" s="14"/>
      <c r="G8" s="15"/>
      <c r="H8" s="16"/>
      <c r="I8" s="41"/>
      <c r="J8" s="43"/>
      <c r="K8" s="46"/>
      <c r="L8" s="47"/>
    </row>
    <row r="9" ht="22" customHeight="1" spans="1:12">
      <c r="A9" s="10"/>
      <c r="B9" s="10"/>
      <c r="C9" s="13"/>
      <c r="D9" s="14"/>
      <c r="E9" s="14"/>
      <c r="F9" s="14"/>
      <c r="G9" s="15"/>
      <c r="H9" s="16"/>
      <c r="I9" s="41"/>
      <c r="J9" s="43"/>
      <c r="K9" s="46"/>
      <c r="L9" s="47"/>
    </row>
    <row r="10" ht="22" customHeight="1" spans="1:12">
      <c r="A10" s="6"/>
      <c r="B10" s="10"/>
      <c r="C10" s="13"/>
      <c r="D10" s="14"/>
      <c r="E10" s="14"/>
      <c r="F10" s="14"/>
      <c r="G10" s="15"/>
      <c r="H10" s="55"/>
      <c r="I10" s="40"/>
      <c r="J10" s="48"/>
      <c r="K10" s="56"/>
      <c r="L10" s="47"/>
    </row>
    <row r="11" ht="22" customHeight="1" spans="1:12">
      <c r="A11" s="10"/>
      <c r="B11" s="10"/>
      <c r="C11" s="13"/>
      <c r="D11" s="14"/>
      <c r="E11" s="14"/>
      <c r="F11" s="14"/>
      <c r="G11" s="15"/>
      <c r="H11" s="16"/>
      <c r="I11" s="41"/>
      <c r="J11" s="43"/>
      <c r="K11" s="46"/>
      <c r="L11" s="47"/>
    </row>
    <row r="12" ht="18" customHeight="1" spans="1:12">
      <c r="A12" s="10"/>
      <c r="B12" s="10"/>
      <c r="C12" s="18" t="s">
        <v>99</v>
      </c>
      <c r="D12" s="19"/>
      <c r="E12" s="19"/>
      <c r="F12" s="19"/>
      <c r="G12" s="20"/>
      <c r="H12" s="16">
        <f>SUM(H5:H11)</f>
        <v>56.6</v>
      </c>
      <c r="I12" s="41"/>
      <c r="J12" s="48">
        <f>SUM(J5:J11)</f>
        <v>54832</v>
      </c>
      <c r="K12" s="46"/>
      <c r="L12" s="47"/>
    </row>
    <row r="13" ht="30" customHeight="1" spans="1:12">
      <c r="A13" s="6" t="s">
        <v>138</v>
      </c>
      <c r="B13" s="6"/>
      <c r="C13" s="6"/>
      <c r="D13" s="6"/>
      <c r="E13" s="6"/>
      <c r="F13" s="6"/>
      <c r="G13" s="6"/>
      <c r="H13" s="6"/>
      <c r="I13" s="49"/>
      <c r="J13" s="6"/>
      <c r="K13" s="6"/>
      <c r="L13" s="6"/>
    </row>
    <row r="14" ht="26" customHeight="1" spans="1:12">
      <c r="A14" s="10" t="s">
        <v>101</v>
      </c>
      <c r="B14" s="11" t="s">
        <v>102</v>
      </c>
      <c r="C14" s="16" t="s">
        <v>103</v>
      </c>
      <c r="D14" s="16"/>
      <c r="E14" s="16"/>
      <c r="F14" s="16"/>
      <c r="G14" s="16" t="s">
        <v>104</v>
      </c>
      <c r="H14" s="12" t="s">
        <v>105</v>
      </c>
      <c r="I14" s="41" t="s">
        <v>88</v>
      </c>
      <c r="J14" s="41" t="s">
        <v>89</v>
      </c>
      <c r="K14" s="50" t="s">
        <v>106</v>
      </c>
      <c r="L14" s="42"/>
    </row>
    <row r="15" ht="25" customHeight="1" spans="1:12">
      <c r="A15" s="10"/>
      <c r="B15" s="10"/>
      <c r="C15" s="10"/>
      <c r="D15" s="10"/>
      <c r="E15" s="10"/>
      <c r="F15" s="10"/>
      <c r="G15" s="16"/>
      <c r="H15" s="12"/>
      <c r="I15" s="43"/>
      <c r="J15" s="41"/>
      <c r="K15" s="51"/>
      <c r="L15" s="52"/>
    </row>
    <row r="16" ht="22" customHeight="1" spans="1:12">
      <c r="A16" s="10"/>
      <c r="B16" s="10"/>
      <c r="C16" s="10"/>
      <c r="D16" s="10"/>
      <c r="E16" s="10"/>
      <c r="F16" s="10"/>
      <c r="G16" s="16"/>
      <c r="H16" s="25"/>
      <c r="I16" s="43"/>
      <c r="J16" s="41"/>
      <c r="K16" s="51"/>
      <c r="L16" s="52"/>
    </row>
    <row r="17" ht="18" customHeight="1" spans="1:12">
      <c r="A17" s="18" t="s">
        <v>99</v>
      </c>
      <c r="B17" s="19"/>
      <c r="C17" s="19"/>
      <c r="D17" s="19"/>
      <c r="E17" s="19"/>
      <c r="F17" s="20"/>
      <c r="G17" s="12"/>
      <c r="H17" s="12"/>
      <c r="I17" s="41"/>
      <c r="J17" s="40"/>
      <c r="K17" s="53"/>
      <c r="L17" s="54"/>
    </row>
    <row r="18" ht="18" customHeight="1" spans="1:12">
      <c r="A18" s="26" t="s">
        <v>115</v>
      </c>
      <c r="B18" s="27"/>
      <c r="C18" s="27"/>
      <c r="D18" s="27"/>
      <c r="E18" s="27"/>
      <c r="F18" s="28"/>
      <c r="G18" s="29"/>
      <c r="H18" s="29"/>
      <c r="I18" s="41"/>
      <c r="J18" s="40">
        <f>J12</f>
        <v>54832</v>
      </c>
      <c r="K18" s="53"/>
      <c r="L18" s="54"/>
    </row>
    <row r="19" spans="1:12">
      <c r="A19" s="30"/>
      <c r="B19" s="30"/>
      <c r="C19" s="31"/>
      <c r="D19" s="32"/>
      <c r="E19" s="32"/>
      <c r="F19" s="32"/>
      <c r="G19" s="33" t="s">
        <v>116</v>
      </c>
      <c r="H19" s="33"/>
      <c r="I19" s="35"/>
      <c r="J19" s="33"/>
      <c r="K19" s="33"/>
      <c r="L19" s="33"/>
    </row>
    <row r="20" spans="1:12">
      <c r="A20" s="30"/>
      <c r="B20" s="34"/>
      <c r="C20" s="35"/>
      <c r="D20" s="36"/>
      <c r="E20" s="36"/>
      <c r="F20" s="36"/>
      <c r="G20" s="37">
        <v>44768</v>
      </c>
      <c r="H20" s="37"/>
      <c r="I20" s="35"/>
      <c r="J20" s="37"/>
      <c r="K20" s="37"/>
      <c r="L20" s="37"/>
    </row>
  </sheetData>
  <mergeCells count="38">
    <mergeCell ref="A1:L1"/>
    <mergeCell ref="C2:D2"/>
    <mergeCell ref="F2:G2"/>
    <mergeCell ref="I2:J2"/>
    <mergeCell ref="A3:L3"/>
    <mergeCell ref="C4:G4"/>
    <mergeCell ref="K4:L4"/>
    <mergeCell ref="C5:G5"/>
    <mergeCell ref="K5:L5"/>
    <mergeCell ref="C6:G6"/>
    <mergeCell ref="K6:L6"/>
    <mergeCell ref="C7:G7"/>
    <mergeCell ref="K7:L7"/>
    <mergeCell ref="C8:G8"/>
    <mergeCell ref="K8:L8"/>
    <mergeCell ref="C9:G9"/>
    <mergeCell ref="K9:L9"/>
    <mergeCell ref="C10:G10"/>
    <mergeCell ref="K10:L10"/>
    <mergeCell ref="C11:G11"/>
    <mergeCell ref="K11:L11"/>
    <mergeCell ref="C12:G12"/>
    <mergeCell ref="K12:L12"/>
    <mergeCell ref="A13:L13"/>
    <mergeCell ref="C14:F14"/>
    <mergeCell ref="K14:L14"/>
    <mergeCell ref="C15:F15"/>
    <mergeCell ref="K15:L15"/>
    <mergeCell ref="C16:F16"/>
    <mergeCell ref="K16:L16"/>
    <mergeCell ref="A17:F17"/>
    <mergeCell ref="K17:L17"/>
    <mergeCell ref="A18:F18"/>
    <mergeCell ref="K18:L18"/>
    <mergeCell ref="C19:D19"/>
    <mergeCell ref="G19:L19"/>
    <mergeCell ref="C20:D20"/>
    <mergeCell ref="G20:L20"/>
  </mergeCells>
  <printOptions horizontalCentered="1"/>
  <pageMargins left="0.314583333333333" right="0.314583333333333" top="0.786805555555556" bottom="0.708333333333333" header="0.5" footer="0.5"/>
  <pageSetup paperSize="9" orientation="landscape" horizontalDpi="600"/>
  <headerFooter>
    <oddFooter>&amp;C第 &amp;P 页，共 &amp;N 页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F0"/>
  </sheetPr>
  <dimension ref="A1:L20"/>
  <sheetViews>
    <sheetView workbookViewId="0">
      <selection activeCell="E220" sqref="E220"/>
    </sheetView>
  </sheetViews>
  <sheetFormatPr defaultColWidth="9" defaultRowHeight="12.75"/>
  <cols>
    <col min="1" max="1" width="6.875" style="2" customWidth="1"/>
    <col min="2" max="2" width="11" style="2" customWidth="1"/>
    <col min="3" max="3" width="12.375" style="2" customWidth="1"/>
    <col min="4" max="4" width="12.625" style="2" customWidth="1"/>
    <col min="5" max="5" width="7.875" style="2" customWidth="1"/>
    <col min="6" max="6" width="11.625" style="2" customWidth="1"/>
    <col min="7" max="7" width="10.875" style="2" customWidth="1"/>
    <col min="8" max="8" width="12" style="2" customWidth="1"/>
    <col min="9" max="9" width="12" style="3" customWidth="1"/>
    <col min="10" max="10" width="12" style="2" customWidth="1"/>
    <col min="11" max="11" width="18.375" style="2" customWidth="1"/>
    <col min="12" max="12" width="11.375" style="2" customWidth="1"/>
    <col min="13" max="13" width="5.625" style="2"/>
    <col min="14" max="14" width="12.625" style="2"/>
    <col min="15" max="16384" width="5.625" style="2"/>
  </cols>
  <sheetData>
    <row r="1" s="1" customFormat="1" ht="33" customHeight="1" spans="1:12">
      <c r="A1" s="4" t="s">
        <v>74</v>
      </c>
      <c r="B1" s="5"/>
      <c r="C1" s="5"/>
      <c r="D1" s="5"/>
      <c r="E1" s="5"/>
      <c r="F1" s="5"/>
      <c r="G1" s="5"/>
      <c r="H1" s="5"/>
      <c r="I1" s="38"/>
      <c r="J1" s="5"/>
      <c r="K1" s="5"/>
      <c r="L1" s="5"/>
    </row>
    <row r="2" ht="21" customHeight="1" spans="1:12">
      <c r="A2" s="6" t="s">
        <v>194</v>
      </c>
      <c r="B2" s="7" t="s">
        <v>76</v>
      </c>
      <c r="C2" s="8" t="s">
        <v>214</v>
      </c>
      <c r="D2" s="8"/>
      <c r="E2" s="7" t="s">
        <v>78</v>
      </c>
      <c r="F2" s="8" t="s">
        <v>79</v>
      </c>
      <c r="G2" s="8"/>
      <c r="H2" s="7" t="s">
        <v>80</v>
      </c>
      <c r="I2" s="39" t="s">
        <v>207</v>
      </c>
      <c r="J2" s="8"/>
      <c r="K2" s="7" t="s">
        <v>82</v>
      </c>
      <c r="L2" s="24">
        <v>2</v>
      </c>
    </row>
    <row r="3" ht="22" customHeight="1" spans="1:12">
      <c r="A3" s="9" t="s">
        <v>83</v>
      </c>
      <c r="B3" s="9"/>
      <c r="C3" s="9"/>
      <c r="D3" s="9"/>
      <c r="E3" s="9"/>
      <c r="F3" s="9"/>
      <c r="G3" s="9"/>
      <c r="H3" s="9"/>
      <c r="I3" s="40"/>
      <c r="J3" s="9"/>
      <c r="K3" s="9"/>
      <c r="L3" s="20"/>
    </row>
    <row r="4" ht="22" customHeight="1" spans="1:12">
      <c r="A4" s="10" t="s">
        <v>84</v>
      </c>
      <c r="B4" s="11" t="s">
        <v>85</v>
      </c>
      <c r="C4" s="11" t="s">
        <v>86</v>
      </c>
      <c r="D4" s="11"/>
      <c r="E4" s="11"/>
      <c r="F4" s="11"/>
      <c r="G4" s="11"/>
      <c r="H4" s="12" t="s">
        <v>197</v>
      </c>
      <c r="I4" s="41" t="s">
        <v>88</v>
      </c>
      <c r="J4" s="41" t="s">
        <v>89</v>
      </c>
      <c r="K4" s="11" t="s">
        <v>106</v>
      </c>
      <c r="L4" s="42"/>
    </row>
    <row r="5" ht="22" customHeight="1" spans="1:12">
      <c r="A5" s="10">
        <v>1</v>
      </c>
      <c r="B5" s="10" t="s">
        <v>215</v>
      </c>
      <c r="C5" s="13" t="s">
        <v>216</v>
      </c>
      <c r="D5" s="14"/>
      <c r="E5" s="14"/>
      <c r="F5" s="14"/>
      <c r="G5" s="15"/>
      <c r="H5" s="16">
        <f>7.7*6</f>
        <v>46.2</v>
      </c>
      <c r="I5" s="41">
        <v>474</v>
      </c>
      <c r="J5" s="43">
        <f>H5*I5</f>
        <v>21899</v>
      </c>
      <c r="K5" s="46" t="s">
        <v>217</v>
      </c>
      <c r="L5" s="47"/>
    </row>
    <row r="6" ht="22" customHeight="1" spans="1:12">
      <c r="A6" s="10">
        <v>2</v>
      </c>
      <c r="B6" s="10" t="s">
        <v>218</v>
      </c>
      <c r="C6" s="13" t="s">
        <v>216</v>
      </c>
      <c r="D6" s="14"/>
      <c r="E6" s="14"/>
      <c r="F6" s="14"/>
      <c r="G6" s="15"/>
      <c r="H6" s="16">
        <f>6.2*6</f>
        <v>37.2</v>
      </c>
      <c r="I6" s="41">
        <v>480</v>
      </c>
      <c r="J6" s="43">
        <f>H6*I6</f>
        <v>17856</v>
      </c>
      <c r="K6" s="46" t="s">
        <v>219</v>
      </c>
      <c r="L6" s="47"/>
    </row>
    <row r="7" ht="22" customHeight="1" spans="1:12">
      <c r="A7" s="10"/>
      <c r="B7" s="10"/>
      <c r="C7" s="13"/>
      <c r="D7" s="14"/>
      <c r="E7" s="14"/>
      <c r="F7" s="14"/>
      <c r="G7" s="15"/>
      <c r="H7" s="16"/>
      <c r="I7" s="41"/>
      <c r="J7" s="43"/>
      <c r="K7" s="46"/>
      <c r="L7" s="47"/>
    </row>
    <row r="8" ht="22" customHeight="1" spans="1:12">
      <c r="A8" s="10"/>
      <c r="B8" s="10"/>
      <c r="C8" s="13"/>
      <c r="D8" s="14"/>
      <c r="E8" s="14"/>
      <c r="F8" s="14"/>
      <c r="G8" s="15"/>
      <c r="H8" s="16"/>
      <c r="I8" s="41"/>
      <c r="J8" s="43"/>
      <c r="K8" s="46"/>
      <c r="L8" s="47"/>
    </row>
    <row r="9" ht="22" customHeight="1" spans="1:12">
      <c r="A9" s="10"/>
      <c r="B9" s="10"/>
      <c r="C9" s="13"/>
      <c r="D9" s="14"/>
      <c r="E9" s="14"/>
      <c r="F9" s="14"/>
      <c r="G9" s="15"/>
      <c r="H9" s="16"/>
      <c r="I9" s="41"/>
      <c r="J9" s="43"/>
      <c r="K9" s="46"/>
      <c r="L9" s="47"/>
    </row>
    <row r="10" ht="22" customHeight="1" spans="1:12">
      <c r="A10" s="6"/>
      <c r="B10" s="10"/>
      <c r="C10" s="13"/>
      <c r="D10" s="14"/>
      <c r="E10" s="14"/>
      <c r="F10" s="14"/>
      <c r="G10" s="15"/>
      <c r="H10" s="55"/>
      <c r="I10" s="40"/>
      <c r="J10" s="48"/>
      <c r="K10" s="56"/>
      <c r="L10" s="47"/>
    </row>
    <row r="11" ht="22" customHeight="1" spans="1:12">
      <c r="A11" s="10"/>
      <c r="B11" s="10"/>
      <c r="C11" s="13"/>
      <c r="D11" s="14"/>
      <c r="E11" s="14"/>
      <c r="F11" s="14"/>
      <c r="G11" s="15"/>
      <c r="H11" s="16"/>
      <c r="I11" s="41"/>
      <c r="J11" s="43"/>
      <c r="K11" s="46"/>
      <c r="L11" s="47"/>
    </row>
    <row r="12" ht="18" customHeight="1" spans="1:12">
      <c r="A12" s="10"/>
      <c r="B12" s="10"/>
      <c r="C12" s="18" t="s">
        <v>99</v>
      </c>
      <c r="D12" s="19"/>
      <c r="E12" s="19"/>
      <c r="F12" s="19"/>
      <c r="G12" s="20"/>
      <c r="H12" s="16"/>
      <c r="I12" s="41"/>
      <c r="J12" s="48">
        <f>SUM(J5:J11)</f>
        <v>39755</v>
      </c>
      <c r="K12" s="46"/>
      <c r="L12" s="47"/>
    </row>
    <row r="13" ht="30" customHeight="1" spans="1:12">
      <c r="A13" s="6" t="s">
        <v>138</v>
      </c>
      <c r="B13" s="6"/>
      <c r="C13" s="6"/>
      <c r="D13" s="6"/>
      <c r="E13" s="6"/>
      <c r="F13" s="6"/>
      <c r="G13" s="6"/>
      <c r="H13" s="6"/>
      <c r="I13" s="49"/>
      <c r="J13" s="6"/>
      <c r="K13" s="6"/>
      <c r="L13" s="6"/>
    </row>
    <row r="14" ht="26" customHeight="1" spans="1:12">
      <c r="A14" s="10" t="s">
        <v>101</v>
      </c>
      <c r="B14" s="11" t="s">
        <v>102</v>
      </c>
      <c r="C14" s="16" t="s">
        <v>103</v>
      </c>
      <c r="D14" s="16"/>
      <c r="E14" s="16"/>
      <c r="F14" s="16"/>
      <c r="G14" s="16" t="s">
        <v>104</v>
      </c>
      <c r="H14" s="12" t="s">
        <v>105</v>
      </c>
      <c r="I14" s="41" t="s">
        <v>88</v>
      </c>
      <c r="J14" s="41" t="s">
        <v>89</v>
      </c>
      <c r="K14" s="50" t="s">
        <v>106</v>
      </c>
      <c r="L14" s="42"/>
    </row>
    <row r="15" ht="25" customHeight="1" spans="1:12">
      <c r="A15" s="10"/>
      <c r="B15" s="10"/>
      <c r="C15" s="10"/>
      <c r="D15" s="10"/>
      <c r="E15" s="10"/>
      <c r="F15" s="10"/>
      <c r="G15" s="16"/>
      <c r="H15" s="12"/>
      <c r="I15" s="43"/>
      <c r="J15" s="41"/>
      <c r="K15" s="51"/>
      <c r="L15" s="52"/>
    </row>
    <row r="16" ht="22" customHeight="1" spans="1:12">
      <c r="A16" s="10"/>
      <c r="B16" s="10"/>
      <c r="C16" s="10"/>
      <c r="D16" s="10"/>
      <c r="E16" s="10"/>
      <c r="F16" s="10"/>
      <c r="G16" s="16"/>
      <c r="H16" s="25"/>
      <c r="I16" s="43"/>
      <c r="J16" s="41"/>
      <c r="K16" s="51"/>
      <c r="L16" s="52"/>
    </row>
    <row r="17" ht="18" customHeight="1" spans="1:12">
      <c r="A17" s="18" t="s">
        <v>99</v>
      </c>
      <c r="B17" s="19"/>
      <c r="C17" s="19"/>
      <c r="D17" s="19"/>
      <c r="E17" s="19"/>
      <c r="F17" s="20"/>
      <c r="G17" s="12"/>
      <c r="H17" s="12"/>
      <c r="I17" s="41"/>
      <c r="J17" s="40"/>
      <c r="K17" s="53"/>
      <c r="L17" s="54"/>
    </row>
    <row r="18" ht="18" customHeight="1" spans="1:12">
      <c r="A18" s="26" t="s">
        <v>115</v>
      </c>
      <c r="B18" s="27"/>
      <c r="C18" s="27"/>
      <c r="D18" s="27"/>
      <c r="E18" s="27"/>
      <c r="F18" s="28"/>
      <c r="G18" s="29"/>
      <c r="H18" s="29"/>
      <c r="I18" s="41"/>
      <c r="J18" s="40">
        <f>J12</f>
        <v>39755</v>
      </c>
      <c r="K18" s="53"/>
      <c r="L18" s="54"/>
    </row>
    <row r="19" spans="1:12">
      <c r="A19" s="30"/>
      <c r="B19" s="30"/>
      <c r="C19" s="31"/>
      <c r="D19" s="32"/>
      <c r="E19" s="32"/>
      <c r="F19" s="32"/>
      <c r="G19" s="33" t="s">
        <v>116</v>
      </c>
      <c r="H19" s="33"/>
      <c r="I19" s="35"/>
      <c r="J19" s="33"/>
      <c r="K19" s="33"/>
      <c r="L19" s="33"/>
    </row>
    <row r="20" spans="1:12">
      <c r="A20" s="30"/>
      <c r="B20" s="34"/>
      <c r="C20" s="35"/>
      <c r="D20" s="36"/>
      <c r="E20" s="36"/>
      <c r="F20" s="36"/>
      <c r="G20" s="37">
        <v>44768</v>
      </c>
      <c r="H20" s="37"/>
      <c r="I20" s="35"/>
      <c r="J20" s="37"/>
      <c r="K20" s="37"/>
      <c r="L20" s="37"/>
    </row>
  </sheetData>
  <mergeCells count="38">
    <mergeCell ref="A1:L1"/>
    <mergeCell ref="C2:D2"/>
    <mergeCell ref="F2:G2"/>
    <mergeCell ref="I2:J2"/>
    <mergeCell ref="A3:L3"/>
    <mergeCell ref="C4:G4"/>
    <mergeCell ref="K4:L4"/>
    <mergeCell ref="C5:G5"/>
    <mergeCell ref="K5:L5"/>
    <mergeCell ref="C6:G6"/>
    <mergeCell ref="K6:L6"/>
    <mergeCell ref="C7:G7"/>
    <mergeCell ref="K7:L7"/>
    <mergeCell ref="C8:G8"/>
    <mergeCell ref="K8:L8"/>
    <mergeCell ref="C9:G9"/>
    <mergeCell ref="K9:L9"/>
    <mergeCell ref="C10:G10"/>
    <mergeCell ref="K10:L10"/>
    <mergeCell ref="C11:G11"/>
    <mergeCell ref="K11:L11"/>
    <mergeCell ref="C12:G12"/>
    <mergeCell ref="K12:L12"/>
    <mergeCell ref="A13:L13"/>
    <mergeCell ref="C14:F14"/>
    <mergeCell ref="K14:L14"/>
    <mergeCell ref="C15:F15"/>
    <mergeCell ref="K15:L15"/>
    <mergeCell ref="C16:F16"/>
    <mergeCell ref="K16:L16"/>
    <mergeCell ref="A17:F17"/>
    <mergeCell ref="K17:L17"/>
    <mergeCell ref="A18:F18"/>
    <mergeCell ref="K18:L18"/>
    <mergeCell ref="C19:D19"/>
    <mergeCell ref="G19:L19"/>
    <mergeCell ref="C20:D20"/>
    <mergeCell ref="G20:L20"/>
  </mergeCells>
  <printOptions horizontalCentered="1"/>
  <pageMargins left="0.314583333333333" right="0.314583333333333" top="0.786805555555556" bottom="0.708333333333333" header="0.5" footer="0.5"/>
  <pageSetup paperSize="9" orientation="landscape" horizontalDpi="600"/>
  <headerFooter>
    <oddFooter>&amp;C第 &amp;P 页，共 &amp;N 页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F0"/>
  </sheetPr>
  <dimension ref="A1:L20"/>
  <sheetViews>
    <sheetView workbookViewId="0">
      <selection activeCell="E220" sqref="E220"/>
    </sheetView>
  </sheetViews>
  <sheetFormatPr defaultColWidth="9" defaultRowHeight="12.75"/>
  <cols>
    <col min="1" max="1" width="6.875" style="2" customWidth="1"/>
    <col min="2" max="2" width="11" style="2" customWidth="1"/>
    <col min="3" max="3" width="12.375" style="2" customWidth="1"/>
    <col min="4" max="4" width="12.625" style="2" customWidth="1"/>
    <col min="5" max="5" width="7.875" style="2" customWidth="1"/>
    <col min="6" max="6" width="11.625" style="2" customWidth="1"/>
    <col min="7" max="7" width="10.875" style="2" customWidth="1"/>
    <col min="8" max="8" width="12.375" style="2" customWidth="1"/>
    <col min="9" max="9" width="12.375" style="3" customWidth="1"/>
    <col min="10" max="10" width="12.375" style="2" customWidth="1"/>
    <col min="11" max="11" width="18.5333333333333" style="2" customWidth="1"/>
    <col min="12" max="12" width="11.25" style="2" customWidth="1"/>
    <col min="13" max="13" width="5.625" style="2"/>
    <col min="14" max="14" width="12.625" style="2"/>
    <col min="15" max="16384" width="5.625" style="2"/>
  </cols>
  <sheetData>
    <row r="1" s="1" customFormat="1" ht="33" customHeight="1" spans="1:12">
      <c r="A1" s="4" t="s">
        <v>74</v>
      </c>
      <c r="B1" s="5"/>
      <c r="C1" s="5"/>
      <c r="D1" s="5"/>
      <c r="E1" s="5"/>
      <c r="F1" s="5"/>
      <c r="G1" s="5"/>
      <c r="H1" s="5"/>
      <c r="I1" s="38"/>
      <c r="J1" s="5"/>
      <c r="K1" s="5"/>
      <c r="L1" s="5"/>
    </row>
    <row r="2" ht="21" customHeight="1" spans="1:12">
      <c r="A2" s="6" t="s">
        <v>194</v>
      </c>
      <c r="B2" s="7" t="s">
        <v>76</v>
      </c>
      <c r="C2" s="8" t="s">
        <v>220</v>
      </c>
      <c r="D2" s="8"/>
      <c r="E2" s="7" t="s">
        <v>78</v>
      </c>
      <c r="F2" s="8" t="s">
        <v>79</v>
      </c>
      <c r="G2" s="8"/>
      <c r="H2" s="7" t="s">
        <v>80</v>
      </c>
      <c r="I2" s="39" t="s">
        <v>207</v>
      </c>
      <c r="J2" s="8"/>
      <c r="K2" s="7" t="s">
        <v>82</v>
      </c>
      <c r="L2" s="24">
        <v>2</v>
      </c>
    </row>
    <row r="3" ht="22" customHeight="1" spans="1:12">
      <c r="A3" s="9" t="s">
        <v>83</v>
      </c>
      <c r="B3" s="9"/>
      <c r="C3" s="9"/>
      <c r="D3" s="9"/>
      <c r="E3" s="9"/>
      <c r="F3" s="9"/>
      <c r="G3" s="9"/>
      <c r="H3" s="9"/>
      <c r="I3" s="40"/>
      <c r="J3" s="9"/>
      <c r="K3" s="9"/>
      <c r="L3" s="20"/>
    </row>
    <row r="4" ht="22" customHeight="1" spans="1:12">
      <c r="A4" s="10" t="s">
        <v>84</v>
      </c>
      <c r="B4" s="11" t="s">
        <v>85</v>
      </c>
      <c r="C4" s="11" t="s">
        <v>86</v>
      </c>
      <c r="D4" s="11"/>
      <c r="E4" s="11"/>
      <c r="F4" s="11"/>
      <c r="G4" s="11"/>
      <c r="H4" s="12" t="s">
        <v>197</v>
      </c>
      <c r="I4" s="41" t="s">
        <v>88</v>
      </c>
      <c r="J4" s="41" t="s">
        <v>89</v>
      </c>
      <c r="K4" s="11" t="s">
        <v>106</v>
      </c>
      <c r="L4" s="42"/>
    </row>
    <row r="5" ht="22" customHeight="1" spans="1:12">
      <c r="A5" s="10">
        <v>1</v>
      </c>
      <c r="B5" s="10" t="s">
        <v>221</v>
      </c>
      <c r="C5" s="13" t="s">
        <v>222</v>
      </c>
      <c r="D5" s="14"/>
      <c r="E5" s="14"/>
      <c r="F5" s="14"/>
      <c r="G5" s="15"/>
      <c r="H5" s="16">
        <f>11*5.8</f>
        <v>63.8</v>
      </c>
      <c r="I5" s="41">
        <v>420</v>
      </c>
      <c r="J5" s="43">
        <f>H5*I5</f>
        <v>26796</v>
      </c>
      <c r="K5" s="46" t="s">
        <v>223</v>
      </c>
      <c r="L5" s="47"/>
    </row>
    <row r="6" ht="22" customHeight="1" spans="1:12">
      <c r="A6" s="10">
        <v>2</v>
      </c>
      <c r="B6" s="10" t="s">
        <v>224</v>
      </c>
      <c r="C6" s="13" t="s">
        <v>222</v>
      </c>
      <c r="D6" s="14"/>
      <c r="E6" s="14"/>
      <c r="F6" s="14"/>
      <c r="G6" s="15"/>
      <c r="H6" s="16">
        <f>6.6*6</f>
        <v>39.6</v>
      </c>
      <c r="I6" s="41">
        <v>513</v>
      </c>
      <c r="J6" s="43">
        <f>H6*I6</f>
        <v>20315</v>
      </c>
      <c r="K6" s="46" t="s">
        <v>225</v>
      </c>
      <c r="L6" s="47"/>
    </row>
    <row r="7" ht="22" customHeight="1" spans="1:12">
      <c r="A7" s="10"/>
      <c r="B7" s="10"/>
      <c r="C7" s="13"/>
      <c r="D7" s="14"/>
      <c r="E7" s="14"/>
      <c r="F7" s="14"/>
      <c r="G7" s="15"/>
      <c r="H7" s="16"/>
      <c r="I7" s="41"/>
      <c r="J7" s="43"/>
      <c r="K7" s="46"/>
      <c r="L7" s="47"/>
    </row>
    <row r="8" ht="22" customHeight="1" spans="1:12">
      <c r="A8" s="10"/>
      <c r="B8" s="10"/>
      <c r="C8" s="13"/>
      <c r="D8" s="14"/>
      <c r="E8" s="14"/>
      <c r="F8" s="14"/>
      <c r="G8" s="15"/>
      <c r="H8" s="16"/>
      <c r="I8" s="41"/>
      <c r="J8" s="43"/>
      <c r="K8" s="46"/>
      <c r="L8" s="47"/>
    </row>
    <row r="9" ht="22" customHeight="1" spans="1:12">
      <c r="A9" s="10"/>
      <c r="B9" s="10"/>
      <c r="C9" s="13"/>
      <c r="D9" s="14"/>
      <c r="E9" s="14"/>
      <c r="F9" s="14"/>
      <c r="G9" s="15"/>
      <c r="H9" s="16"/>
      <c r="I9" s="41"/>
      <c r="J9" s="43"/>
      <c r="K9" s="46"/>
      <c r="L9" s="47"/>
    </row>
    <row r="10" ht="22" customHeight="1" spans="1:12">
      <c r="A10" s="6"/>
      <c r="B10" s="10"/>
      <c r="C10" s="13"/>
      <c r="D10" s="14"/>
      <c r="E10" s="14"/>
      <c r="F10" s="14"/>
      <c r="G10" s="15"/>
      <c r="H10" s="55"/>
      <c r="I10" s="40"/>
      <c r="J10" s="48"/>
      <c r="K10" s="56"/>
      <c r="L10" s="47"/>
    </row>
    <row r="11" ht="22" customHeight="1" spans="1:12">
      <c r="A11" s="10"/>
      <c r="B11" s="10"/>
      <c r="C11" s="13"/>
      <c r="D11" s="14"/>
      <c r="E11" s="14"/>
      <c r="F11" s="14"/>
      <c r="G11" s="15"/>
      <c r="H11" s="16"/>
      <c r="I11" s="41"/>
      <c r="J11" s="43"/>
      <c r="K11" s="46"/>
      <c r="L11" s="47"/>
    </row>
    <row r="12" ht="18" customHeight="1" spans="1:12">
      <c r="A12" s="10"/>
      <c r="B12" s="10"/>
      <c r="C12" s="18" t="s">
        <v>99</v>
      </c>
      <c r="D12" s="19"/>
      <c r="E12" s="19"/>
      <c r="F12" s="19"/>
      <c r="G12" s="20"/>
      <c r="H12" s="16">
        <f>SUM(H5:H11)</f>
        <v>103.4</v>
      </c>
      <c r="I12" s="41"/>
      <c r="J12" s="48">
        <f>SUM(J5:J11)</f>
        <v>47111</v>
      </c>
      <c r="K12" s="46"/>
      <c r="L12" s="47"/>
    </row>
    <row r="13" ht="30" customHeight="1" spans="1:12">
      <c r="A13" s="6" t="s">
        <v>138</v>
      </c>
      <c r="B13" s="6"/>
      <c r="C13" s="6"/>
      <c r="D13" s="6"/>
      <c r="E13" s="6"/>
      <c r="F13" s="6"/>
      <c r="G13" s="6"/>
      <c r="H13" s="6"/>
      <c r="I13" s="49"/>
      <c r="J13" s="6"/>
      <c r="K13" s="6"/>
      <c r="L13" s="6"/>
    </row>
    <row r="14" ht="26" customHeight="1" spans="1:12">
      <c r="A14" s="10" t="s">
        <v>101</v>
      </c>
      <c r="B14" s="11" t="s">
        <v>102</v>
      </c>
      <c r="C14" s="16" t="s">
        <v>103</v>
      </c>
      <c r="D14" s="16"/>
      <c r="E14" s="16"/>
      <c r="F14" s="16"/>
      <c r="G14" s="16" t="s">
        <v>104</v>
      </c>
      <c r="H14" s="12" t="s">
        <v>105</v>
      </c>
      <c r="I14" s="41" t="s">
        <v>88</v>
      </c>
      <c r="J14" s="41" t="s">
        <v>89</v>
      </c>
      <c r="K14" s="50" t="s">
        <v>106</v>
      </c>
      <c r="L14" s="42"/>
    </row>
    <row r="15" ht="25" customHeight="1" spans="1:12">
      <c r="A15" s="10"/>
      <c r="B15" s="10"/>
      <c r="C15" s="10"/>
      <c r="D15" s="10"/>
      <c r="E15" s="10"/>
      <c r="F15" s="10"/>
      <c r="G15" s="16"/>
      <c r="H15" s="12"/>
      <c r="I15" s="43"/>
      <c r="J15" s="41"/>
      <c r="K15" s="51"/>
      <c r="L15" s="52"/>
    </row>
    <row r="16" ht="22" customHeight="1" spans="1:12">
      <c r="A16" s="10"/>
      <c r="B16" s="10"/>
      <c r="C16" s="10"/>
      <c r="D16" s="10"/>
      <c r="E16" s="10"/>
      <c r="F16" s="10"/>
      <c r="G16" s="16"/>
      <c r="H16" s="25"/>
      <c r="I16" s="43"/>
      <c r="J16" s="41"/>
      <c r="K16" s="51"/>
      <c r="L16" s="52"/>
    </row>
    <row r="17" ht="18" customHeight="1" spans="1:12">
      <c r="A17" s="18" t="s">
        <v>99</v>
      </c>
      <c r="B17" s="19"/>
      <c r="C17" s="19"/>
      <c r="D17" s="19"/>
      <c r="E17" s="19"/>
      <c r="F17" s="20"/>
      <c r="G17" s="12"/>
      <c r="H17" s="12"/>
      <c r="I17" s="41"/>
      <c r="J17" s="40"/>
      <c r="K17" s="53"/>
      <c r="L17" s="54"/>
    </row>
    <row r="18" ht="18" customHeight="1" spans="1:12">
      <c r="A18" s="26" t="s">
        <v>115</v>
      </c>
      <c r="B18" s="27"/>
      <c r="C18" s="27"/>
      <c r="D18" s="27"/>
      <c r="E18" s="27"/>
      <c r="F18" s="28"/>
      <c r="G18" s="29"/>
      <c r="H18" s="29"/>
      <c r="I18" s="41"/>
      <c r="J18" s="40">
        <f>J12</f>
        <v>47111</v>
      </c>
      <c r="K18" s="53"/>
      <c r="L18" s="54"/>
    </row>
    <row r="19" spans="1:12">
      <c r="A19" s="30"/>
      <c r="B19" s="30"/>
      <c r="C19" s="31"/>
      <c r="D19" s="32"/>
      <c r="E19" s="32"/>
      <c r="F19" s="32"/>
      <c r="G19" s="33" t="s">
        <v>116</v>
      </c>
      <c r="H19" s="33"/>
      <c r="I19" s="35"/>
      <c r="J19" s="33"/>
      <c r="K19" s="33"/>
      <c r="L19" s="33"/>
    </row>
    <row r="20" spans="1:12">
      <c r="A20" s="30"/>
      <c r="B20" s="34"/>
      <c r="C20" s="35"/>
      <c r="D20" s="36"/>
      <c r="E20" s="36"/>
      <c r="F20" s="36"/>
      <c r="G20" s="37">
        <v>44768</v>
      </c>
      <c r="H20" s="37"/>
      <c r="I20" s="35"/>
      <c r="J20" s="37"/>
      <c r="K20" s="37"/>
      <c r="L20" s="37"/>
    </row>
  </sheetData>
  <mergeCells count="38">
    <mergeCell ref="A1:L1"/>
    <mergeCell ref="C2:D2"/>
    <mergeCell ref="F2:G2"/>
    <mergeCell ref="I2:J2"/>
    <mergeCell ref="A3:L3"/>
    <mergeCell ref="C4:G4"/>
    <mergeCell ref="K4:L4"/>
    <mergeCell ref="C5:G5"/>
    <mergeCell ref="K5:L5"/>
    <mergeCell ref="C6:G6"/>
    <mergeCell ref="K6:L6"/>
    <mergeCell ref="C7:G7"/>
    <mergeCell ref="K7:L7"/>
    <mergeCell ref="C8:G8"/>
    <mergeCell ref="K8:L8"/>
    <mergeCell ref="C9:G9"/>
    <mergeCell ref="K9:L9"/>
    <mergeCell ref="C10:G10"/>
    <mergeCell ref="K10:L10"/>
    <mergeCell ref="C11:G11"/>
    <mergeCell ref="K11:L11"/>
    <mergeCell ref="C12:G12"/>
    <mergeCell ref="K12:L12"/>
    <mergeCell ref="A13:L13"/>
    <mergeCell ref="C14:F14"/>
    <mergeCell ref="K14:L14"/>
    <mergeCell ref="C15:F15"/>
    <mergeCell ref="K15:L15"/>
    <mergeCell ref="C16:F16"/>
    <mergeCell ref="K16:L16"/>
    <mergeCell ref="A17:F17"/>
    <mergeCell ref="K17:L17"/>
    <mergeCell ref="A18:F18"/>
    <mergeCell ref="K18:L18"/>
    <mergeCell ref="C19:D19"/>
    <mergeCell ref="G19:L19"/>
    <mergeCell ref="C20:D20"/>
    <mergeCell ref="G20:L20"/>
  </mergeCells>
  <printOptions horizontalCentered="1"/>
  <pageMargins left="0.314583333333333" right="0.314583333333333" top="0.786805555555556" bottom="0.708333333333333" header="0.5" footer="0.5"/>
  <pageSetup paperSize="9" orientation="landscape" horizontalDpi="600"/>
  <headerFooter>
    <oddFooter>&amp;C第 &amp;P 页，共 &amp;N 页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F0"/>
  </sheetPr>
  <dimension ref="A1:L20"/>
  <sheetViews>
    <sheetView workbookViewId="0">
      <selection activeCell="E220" sqref="E220"/>
    </sheetView>
  </sheetViews>
  <sheetFormatPr defaultColWidth="9" defaultRowHeight="12.75"/>
  <cols>
    <col min="1" max="1" width="6.875" style="2" customWidth="1"/>
    <col min="2" max="2" width="11" style="2" customWidth="1"/>
    <col min="3" max="3" width="12.375" style="2" customWidth="1"/>
    <col min="4" max="4" width="12.625" style="2" customWidth="1"/>
    <col min="5" max="5" width="7.875" style="2" customWidth="1"/>
    <col min="6" max="6" width="11.625" style="2" customWidth="1"/>
    <col min="7" max="7" width="10.875" style="2" customWidth="1"/>
    <col min="8" max="8" width="11.125" style="2" customWidth="1"/>
    <col min="9" max="9" width="11.125" style="3" customWidth="1"/>
    <col min="10" max="10" width="11.125" style="2" customWidth="1"/>
    <col min="11" max="11" width="19.125" style="2" customWidth="1"/>
    <col min="12" max="12" width="13" style="2" customWidth="1"/>
    <col min="13" max="13" width="5.625" style="2"/>
    <col min="14" max="15" width="12.625" style="2"/>
    <col min="16" max="16384" width="5.625" style="2"/>
  </cols>
  <sheetData>
    <row r="1" s="1" customFormat="1" ht="33" customHeight="1" spans="1:12">
      <c r="A1" s="4" t="s">
        <v>74</v>
      </c>
      <c r="B1" s="5"/>
      <c r="C1" s="5"/>
      <c r="D1" s="5"/>
      <c r="E1" s="5"/>
      <c r="F1" s="5"/>
      <c r="G1" s="5"/>
      <c r="H1" s="5"/>
      <c r="I1" s="38"/>
      <c r="J1" s="5"/>
      <c r="K1" s="5"/>
      <c r="L1" s="5"/>
    </row>
    <row r="2" ht="21" customHeight="1" spans="1:12">
      <c r="A2" s="6" t="s">
        <v>194</v>
      </c>
      <c r="B2" s="7" t="s">
        <v>76</v>
      </c>
      <c r="C2" s="8" t="s">
        <v>226</v>
      </c>
      <c r="D2" s="8"/>
      <c r="E2" s="7" t="s">
        <v>78</v>
      </c>
      <c r="F2" s="8" t="s">
        <v>79</v>
      </c>
      <c r="G2" s="8"/>
      <c r="H2" s="7" t="s">
        <v>80</v>
      </c>
      <c r="I2" s="39" t="s">
        <v>207</v>
      </c>
      <c r="J2" s="8"/>
      <c r="K2" s="7" t="s">
        <v>82</v>
      </c>
      <c r="L2" s="24">
        <v>3</v>
      </c>
    </row>
    <row r="3" ht="22" customHeight="1" spans="1:12">
      <c r="A3" s="9" t="s">
        <v>83</v>
      </c>
      <c r="B3" s="9"/>
      <c r="C3" s="9"/>
      <c r="D3" s="9"/>
      <c r="E3" s="9"/>
      <c r="F3" s="9"/>
      <c r="G3" s="9"/>
      <c r="H3" s="9"/>
      <c r="I3" s="40"/>
      <c r="J3" s="9"/>
      <c r="K3" s="9"/>
      <c r="L3" s="20"/>
    </row>
    <row r="4" ht="22" customHeight="1" spans="1:12">
      <c r="A4" s="10" t="s">
        <v>84</v>
      </c>
      <c r="B4" s="11" t="s">
        <v>85</v>
      </c>
      <c r="C4" s="11" t="s">
        <v>86</v>
      </c>
      <c r="D4" s="11"/>
      <c r="E4" s="11"/>
      <c r="F4" s="11"/>
      <c r="G4" s="11"/>
      <c r="H4" s="12" t="s">
        <v>197</v>
      </c>
      <c r="I4" s="41" t="s">
        <v>88</v>
      </c>
      <c r="J4" s="41" t="s">
        <v>89</v>
      </c>
      <c r="K4" s="11" t="s">
        <v>106</v>
      </c>
      <c r="L4" s="42"/>
    </row>
    <row r="5" ht="22" customHeight="1" spans="1:12">
      <c r="A5" s="10">
        <v>1</v>
      </c>
      <c r="B5" s="10" t="s">
        <v>227</v>
      </c>
      <c r="C5" s="13" t="s">
        <v>228</v>
      </c>
      <c r="D5" s="14"/>
      <c r="E5" s="14"/>
      <c r="F5" s="14"/>
      <c r="G5" s="15"/>
      <c r="H5" s="16">
        <f>12.2*8.1</f>
        <v>98.82</v>
      </c>
      <c r="I5" s="41">
        <v>725</v>
      </c>
      <c r="J5" s="43">
        <f t="shared" ref="J5:J7" si="0">H5*I5</f>
        <v>71645</v>
      </c>
      <c r="K5" s="46" t="s">
        <v>229</v>
      </c>
      <c r="L5" s="47"/>
    </row>
    <row r="6" ht="22" customHeight="1" spans="1:12">
      <c r="A6" s="10">
        <v>2</v>
      </c>
      <c r="B6" s="10" t="s">
        <v>230</v>
      </c>
      <c r="C6" s="13" t="s">
        <v>231</v>
      </c>
      <c r="D6" s="14"/>
      <c r="E6" s="14"/>
      <c r="F6" s="14"/>
      <c r="G6" s="15"/>
      <c r="H6" s="16">
        <f>6*5.2</f>
        <v>31.2</v>
      </c>
      <c r="I6" s="41">
        <v>1230</v>
      </c>
      <c r="J6" s="43">
        <f t="shared" si="0"/>
        <v>38376</v>
      </c>
      <c r="K6" s="46" t="s">
        <v>232</v>
      </c>
      <c r="L6" s="47"/>
    </row>
    <row r="7" ht="22" customHeight="1" spans="1:12">
      <c r="A7" s="10">
        <v>3</v>
      </c>
      <c r="B7" s="10" t="s">
        <v>233</v>
      </c>
      <c r="C7" s="13" t="s">
        <v>234</v>
      </c>
      <c r="D7" s="14"/>
      <c r="E7" s="14"/>
      <c r="F7" s="14"/>
      <c r="G7" s="15"/>
      <c r="H7" s="16">
        <f>6*6</f>
        <v>36</v>
      </c>
      <c r="I7" s="41">
        <v>270</v>
      </c>
      <c r="J7" s="43">
        <f t="shared" si="0"/>
        <v>9720</v>
      </c>
      <c r="K7" s="46" t="s">
        <v>235</v>
      </c>
      <c r="L7" s="47"/>
    </row>
    <row r="8" ht="22" customHeight="1" spans="1:12">
      <c r="A8" s="10"/>
      <c r="B8" s="10"/>
      <c r="C8" s="13"/>
      <c r="D8" s="14"/>
      <c r="E8" s="14"/>
      <c r="F8" s="14"/>
      <c r="G8" s="15"/>
      <c r="H8" s="16"/>
      <c r="I8" s="41"/>
      <c r="J8" s="43"/>
      <c r="K8" s="46"/>
      <c r="L8" s="47"/>
    </row>
    <row r="9" ht="22" customHeight="1" spans="1:12">
      <c r="A9" s="10"/>
      <c r="B9" s="10"/>
      <c r="C9" s="13"/>
      <c r="D9" s="14"/>
      <c r="E9" s="14"/>
      <c r="F9" s="14"/>
      <c r="G9" s="15"/>
      <c r="H9" s="16"/>
      <c r="I9" s="41"/>
      <c r="J9" s="43"/>
      <c r="K9" s="46"/>
      <c r="L9" s="47"/>
    </row>
    <row r="10" ht="22" customHeight="1" spans="1:12">
      <c r="A10" s="6"/>
      <c r="B10" s="10"/>
      <c r="C10" s="13"/>
      <c r="D10" s="14"/>
      <c r="E10" s="14"/>
      <c r="F10" s="14"/>
      <c r="G10" s="15"/>
      <c r="H10" s="55"/>
      <c r="I10" s="40"/>
      <c r="J10" s="48"/>
      <c r="K10" s="56"/>
      <c r="L10" s="47"/>
    </row>
    <row r="11" ht="22" customHeight="1" spans="1:12">
      <c r="A11" s="10"/>
      <c r="B11" s="10"/>
      <c r="C11" s="13"/>
      <c r="D11" s="14"/>
      <c r="E11" s="14"/>
      <c r="F11" s="14"/>
      <c r="G11" s="15"/>
      <c r="H11" s="16"/>
      <c r="I11" s="41"/>
      <c r="J11" s="43"/>
      <c r="K11" s="46"/>
      <c r="L11" s="47"/>
    </row>
    <row r="12" ht="18" customHeight="1" spans="1:12">
      <c r="A12" s="10"/>
      <c r="B12" s="10"/>
      <c r="C12" s="18" t="s">
        <v>99</v>
      </c>
      <c r="D12" s="19"/>
      <c r="E12" s="19"/>
      <c r="F12" s="19"/>
      <c r="G12" s="20"/>
      <c r="H12" s="16">
        <f>SUM(H5:H11)</f>
        <v>166.02</v>
      </c>
      <c r="I12" s="41"/>
      <c r="J12" s="48">
        <f>SUM(J5:J11)</f>
        <v>119741</v>
      </c>
      <c r="K12" s="46"/>
      <c r="L12" s="47"/>
    </row>
    <row r="13" ht="30" customHeight="1" spans="1:12">
      <c r="A13" s="6" t="s">
        <v>138</v>
      </c>
      <c r="B13" s="6"/>
      <c r="C13" s="6"/>
      <c r="D13" s="6"/>
      <c r="E13" s="6"/>
      <c r="F13" s="6"/>
      <c r="G13" s="6"/>
      <c r="H13" s="6"/>
      <c r="I13" s="49"/>
      <c r="J13" s="6"/>
      <c r="K13" s="6"/>
      <c r="L13" s="6"/>
    </row>
    <row r="14" ht="26" customHeight="1" spans="1:12">
      <c r="A14" s="10" t="s">
        <v>101</v>
      </c>
      <c r="B14" s="11" t="s">
        <v>102</v>
      </c>
      <c r="C14" s="16" t="s">
        <v>103</v>
      </c>
      <c r="D14" s="16"/>
      <c r="E14" s="16"/>
      <c r="F14" s="16"/>
      <c r="G14" s="16" t="s">
        <v>104</v>
      </c>
      <c r="H14" s="12" t="s">
        <v>105</v>
      </c>
      <c r="I14" s="41" t="s">
        <v>88</v>
      </c>
      <c r="J14" s="41" t="s">
        <v>89</v>
      </c>
      <c r="K14" s="50" t="s">
        <v>106</v>
      </c>
      <c r="L14" s="42"/>
    </row>
    <row r="15" ht="25" customHeight="1" spans="1:12">
      <c r="A15" s="10">
        <v>1</v>
      </c>
      <c r="B15" s="10" t="s">
        <v>204</v>
      </c>
      <c r="C15" s="10" t="s">
        <v>205</v>
      </c>
      <c r="D15" s="10"/>
      <c r="E15" s="10"/>
      <c r="F15" s="10"/>
      <c r="G15" s="16" t="s">
        <v>109</v>
      </c>
      <c r="H15" s="12">
        <f>6*6+2*8</f>
        <v>52</v>
      </c>
      <c r="I15" s="43">
        <v>45</v>
      </c>
      <c r="J15" s="41">
        <f>H15*I15</f>
        <v>2340</v>
      </c>
      <c r="K15" s="51"/>
      <c r="L15" s="52"/>
    </row>
    <row r="16" ht="22" customHeight="1" spans="1:12">
      <c r="A16" s="10"/>
      <c r="B16" s="10"/>
      <c r="C16" s="10"/>
      <c r="D16" s="10"/>
      <c r="E16" s="10"/>
      <c r="F16" s="10"/>
      <c r="G16" s="16"/>
      <c r="H16" s="25"/>
      <c r="I16" s="43"/>
      <c r="J16" s="41"/>
      <c r="K16" s="51"/>
      <c r="L16" s="52"/>
    </row>
    <row r="17" ht="18" customHeight="1" spans="1:12">
      <c r="A17" s="18" t="s">
        <v>99</v>
      </c>
      <c r="B17" s="19"/>
      <c r="C17" s="19"/>
      <c r="D17" s="19"/>
      <c r="E17" s="19"/>
      <c r="F17" s="20"/>
      <c r="G17" s="12"/>
      <c r="H17" s="12"/>
      <c r="I17" s="41"/>
      <c r="J17" s="40">
        <f>SUM(J15:J16)</f>
        <v>2340</v>
      </c>
      <c r="K17" s="53"/>
      <c r="L17" s="54"/>
    </row>
    <row r="18" ht="18" customHeight="1" spans="1:12">
      <c r="A18" s="26" t="s">
        <v>115</v>
      </c>
      <c r="B18" s="27"/>
      <c r="C18" s="27"/>
      <c r="D18" s="27"/>
      <c r="E18" s="27"/>
      <c r="F18" s="28"/>
      <c r="G18" s="29"/>
      <c r="H18" s="29"/>
      <c r="I18" s="41"/>
      <c r="J18" s="40">
        <f>J12+J17</f>
        <v>122081</v>
      </c>
      <c r="K18" s="53"/>
      <c r="L18" s="54"/>
    </row>
    <row r="19" spans="1:12">
      <c r="A19" s="30"/>
      <c r="B19" s="30"/>
      <c r="C19" s="31"/>
      <c r="D19" s="32"/>
      <c r="E19" s="32"/>
      <c r="F19" s="32"/>
      <c r="G19" s="33" t="s">
        <v>116</v>
      </c>
      <c r="H19" s="33"/>
      <c r="I19" s="35"/>
      <c r="J19" s="33"/>
      <c r="K19" s="33"/>
      <c r="L19" s="33"/>
    </row>
    <row r="20" spans="1:12">
      <c r="A20" s="30"/>
      <c r="B20" s="34"/>
      <c r="C20" s="35"/>
      <c r="D20" s="36"/>
      <c r="E20" s="36"/>
      <c r="F20" s="36"/>
      <c r="G20" s="37">
        <v>44768</v>
      </c>
      <c r="H20" s="37"/>
      <c r="I20" s="35"/>
      <c r="J20" s="37"/>
      <c r="K20" s="37"/>
      <c r="L20" s="37"/>
    </row>
  </sheetData>
  <mergeCells count="38">
    <mergeCell ref="A1:L1"/>
    <mergeCell ref="C2:D2"/>
    <mergeCell ref="F2:G2"/>
    <mergeCell ref="I2:J2"/>
    <mergeCell ref="A3:L3"/>
    <mergeCell ref="C4:G4"/>
    <mergeCell ref="K4:L4"/>
    <mergeCell ref="C5:G5"/>
    <mergeCell ref="K5:L5"/>
    <mergeCell ref="C6:G6"/>
    <mergeCell ref="K6:L6"/>
    <mergeCell ref="C7:G7"/>
    <mergeCell ref="K7:L7"/>
    <mergeCell ref="C8:G8"/>
    <mergeCell ref="K8:L8"/>
    <mergeCell ref="C9:G9"/>
    <mergeCell ref="K9:L9"/>
    <mergeCell ref="C10:G10"/>
    <mergeCell ref="K10:L10"/>
    <mergeCell ref="C11:G11"/>
    <mergeCell ref="K11:L11"/>
    <mergeCell ref="C12:G12"/>
    <mergeCell ref="K12:L12"/>
    <mergeCell ref="A13:L13"/>
    <mergeCell ref="C14:F14"/>
    <mergeCell ref="K14:L14"/>
    <mergeCell ref="C15:F15"/>
    <mergeCell ref="K15:L15"/>
    <mergeCell ref="C16:F16"/>
    <mergeCell ref="K16:L16"/>
    <mergeCell ref="A17:F17"/>
    <mergeCell ref="K17:L17"/>
    <mergeCell ref="A18:F18"/>
    <mergeCell ref="K18:L18"/>
    <mergeCell ref="C19:D19"/>
    <mergeCell ref="G19:L19"/>
    <mergeCell ref="C20:D20"/>
    <mergeCell ref="G20:L20"/>
  </mergeCells>
  <printOptions horizontalCentered="1"/>
  <pageMargins left="0.314583333333333" right="0.314583333333333" top="0.786805555555556" bottom="0.708333333333333" header="0.5" footer="0.5"/>
  <pageSetup paperSize="9" orientation="landscape" horizontalDpi="600"/>
  <headerFooter>
    <oddFooter>&amp;C第 &amp;P 页，共 &amp;N 页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F0"/>
  </sheetPr>
  <dimension ref="A1:L20"/>
  <sheetViews>
    <sheetView workbookViewId="0">
      <selection activeCell="E220" sqref="E220"/>
    </sheetView>
  </sheetViews>
  <sheetFormatPr defaultColWidth="9" defaultRowHeight="12.75"/>
  <cols>
    <col min="1" max="1" width="6.875" style="2" customWidth="1"/>
    <col min="2" max="2" width="11" style="2" customWidth="1"/>
    <col min="3" max="3" width="12.375" style="2" customWidth="1"/>
    <col min="4" max="4" width="12.625" style="2" customWidth="1"/>
    <col min="5" max="5" width="7.875" style="2" customWidth="1"/>
    <col min="6" max="6" width="11.625" style="2" customWidth="1"/>
    <col min="7" max="7" width="10.875" style="2" customWidth="1"/>
    <col min="8" max="8" width="12.25" style="2" customWidth="1"/>
    <col min="9" max="9" width="12.25" style="3" customWidth="1"/>
    <col min="10" max="10" width="12.25" style="2" customWidth="1"/>
    <col min="11" max="11" width="20.375" style="2" customWidth="1"/>
    <col min="12" max="12" width="11.25" style="2" customWidth="1"/>
    <col min="13" max="13" width="5.625" style="2"/>
    <col min="14" max="14" width="12.625" style="2"/>
    <col min="15" max="16384" width="5.625" style="2"/>
  </cols>
  <sheetData>
    <row r="1" s="1" customFormat="1" ht="33" customHeight="1" spans="1:12">
      <c r="A1" s="4" t="s">
        <v>74</v>
      </c>
      <c r="B1" s="5"/>
      <c r="C1" s="5"/>
      <c r="D1" s="5"/>
      <c r="E1" s="5"/>
      <c r="F1" s="5"/>
      <c r="G1" s="5"/>
      <c r="H1" s="5"/>
      <c r="I1" s="38"/>
      <c r="J1" s="5"/>
      <c r="K1" s="5"/>
      <c r="L1" s="5"/>
    </row>
    <row r="2" ht="21" customHeight="1" spans="1:12">
      <c r="A2" s="6" t="s">
        <v>194</v>
      </c>
      <c r="B2" s="7" t="s">
        <v>76</v>
      </c>
      <c r="C2" s="8" t="s">
        <v>236</v>
      </c>
      <c r="D2" s="8"/>
      <c r="E2" s="7" t="s">
        <v>78</v>
      </c>
      <c r="F2" s="8" t="s">
        <v>79</v>
      </c>
      <c r="G2" s="8"/>
      <c r="H2" s="7" t="s">
        <v>80</v>
      </c>
      <c r="I2" s="39" t="s">
        <v>207</v>
      </c>
      <c r="J2" s="8"/>
      <c r="K2" s="7" t="s">
        <v>82</v>
      </c>
      <c r="L2" s="24">
        <v>1</v>
      </c>
    </row>
    <row r="3" ht="22" customHeight="1" spans="1:12">
      <c r="A3" s="9" t="s">
        <v>83</v>
      </c>
      <c r="B3" s="9"/>
      <c r="C3" s="9"/>
      <c r="D3" s="9"/>
      <c r="E3" s="9"/>
      <c r="F3" s="9"/>
      <c r="G3" s="9"/>
      <c r="H3" s="9"/>
      <c r="I3" s="40"/>
      <c r="J3" s="9"/>
      <c r="K3" s="9"/>
      <c r="L3" s="20"/>
    </row>
    <row r="4" ht="22" customHeight="1" spans="1:12">
      <c r="A4" s="10" t="s">
        <v>84</v>
      </c>
      <c r="B4" s="11" t="s">
        <v>85</v>
      </c>
      <c r="C4" s="11" t="s">
        <v>86</v>
      </c>
      <c r="D4" s="11"/>
      <c r="E4" s="11"/>
      <c r="F4" s="11"/>
      <c r="G4" s="11"/>
      <c r="H4" s="12" t="s">
        <v>197</v>
      </c>
      <c r="I4" s="41" t="s">
        <v>88</v>
      </c>
      <c r="J4" s="41" t="s">
        <v>89</v>
      </c>
      <c r="K4" s="11" t="s">
        <v>106</v>
      </c>
      <c r="L4" s="42"/>
    </row>
    <row r="5" ht="22" customHeight="1" spans="1:12">
      <c r="A5" s="10">
        <v>1</v>
      </c>
      <c r="B5" s="10" t="s">
        <v>237</v>
      </c>
      <c r="C5" s="13" t="s">
        <v>238</v>
      </c>
      <c r="D5" s="14"/>
      <c r="E5" s="14"/>
      <c r="F5" s="14"/>
      <c r="G5" s="15"/>
      <c r="H5" s="16">
        <f>12*8</f>
        <v>96</v>
      </c>
      <c r="I5" s="41">
        <v>266</v>
      </c>
      <c r="J5" s="43">
        <f>H5*I5</f>
        <v>25536</v>
      </c>
      <c r="K5" s="46" t="s">
        <v>239</v>
      </c>
      <c r="L5" s="47"/>
    </row>
    <row r="6" ht="22" customHeight="1" spans="1:12">
      <c r="A6" s="10"/>
      <c r="B6" s="10"/>
      <c r="C6" s="13"/>
      <c r="D6" s="14"/>
      <c r="E6" s="14"/>
      <c r="F6" s="14"/>
      <c r="G6" s="15"/>
      <c r="H6" s="16"/>
      <c r="I6" s="41"/>
      <c r="J6" s="43"/>
      <c r="K6" s="46"/>
      <c r="L6" s="47"/>
    </row>
    <row r="7" ht="22" customHeight="1" spans="1:12">
      <c r="A7" s="10"/>
      <c r="B7" s="10"/>
      <c r="C7" s="13"/>
      <c r="D7" s="14"/>
      <c r="E7" s="14"/>
      <c r="F7" s="14"/>
      <c r="G7" s="15"/>
      <c r="H7" s="16"/>
      <c r="I7" s="41"/>
      <c r="J7" s="43"/>
      <c r="K7" s="46"/>
      <c r="L7" s="47"/>
    </row>
    <row r="8" ht="22" customHeight="1" spans="1:12">
      <c r="A8" s="10"/>
      <c r="B8" s="10"/>
      <c r="C8" s="13"/>
      <c r="D8" s="14"/>
      <c r="E8" s="14"/>
      <c r="F8" s="14"/>
      <c r="G8" s="15"/>
      <c r="H8" s="16"/>
      <c r="I8" s="41"/>
      <c r="J8" s="43"/>
      <c r="K8" s="46"/>
      <c r="L8" s="47"/>
    </row>
    <row r="9" ht="22" customHeight="1" spans="1:12">
      <c r="A9" s="10"/>
      <c r="B9" s="10"/>
      <c r="C9" s="13"/>
      <c r="D9" s="14"/>
      <c r="E9" s="14"/>
      <c r="F9" s="14"/>
      <c r="G9" s="15"/>
      <c r="H9" s="16"/>
      <c r="I9" s="41"/>
      <c r="J9" s="43"/>
      <c r="K9" s="46"/>
      <c r="L9" s="47"/>
    </row>
    <row r="10" ht="22" customHeight="1" spans="1:12">
      <c r="A10" s="6"/>
      <c r="B10" s="10"/>
      <c r="C10" s="13"/>
      <c r="D10" s="14"/>
      <c r="E10" s="14"/>
      <c r="F10" s="14"/>
      <c r="G10" s="15"/>
      <c r="H10" s="55"/>
      <c r="I10" s="40"/>
      <c r="J10" s="48"/>
      <c r="K10" s="56"/>
      <c r="L10" s="47"/>
    </row>
    <row r="11" ht="22" customHeight="1" spans="1:12">
      <c r="A11" s="10"/>
      <c r="B11" s="10"/>
      <c r="C11" s="13"/>
      <c r="D11" s="14"/>
      <c r="E11" s="14"/>
      <c r="F11" s="14"/>
      <c r="G11" s="15"/>
      <c r="H11" s="16"/>
      <c r="I11" s="41"/>
      <c r="J11" s="43"/>
      <c r="K11" s="46"/>
      <c r="L11" s="47"/>
    </row>
    <row r="12" ht="18" customHeight="1" spans="1:12">
      <c r="A12" s="10"/>
      <c r="B12" s="10"/>
      <c r="C12" s="18" t="s">
        <v>99</v>
      </c>
      <c r="D12" s="19"/>
      <c r="E12" s="19"/>
      <c r="F12" s="19"/>
      <c r="G12" s="20"/>
      <c r="H12" s="16">
        <f>SUM(H5:H11)</f>
        <v>96</v>
      </c>
      <c r="I12" s="41"/>
      <c r="J12" s="48">
        <f>SUM(J5:J11)</f>
        <v>25536</v>
      </c>
      <c r="K12" s="46"/>
      <c r="L12" s="47"/>
    </row>
    <row r="13" ht="30" customHeight="1" spans="1:12">
      <c r="A13" s="6" t="s">
        <v>138</v>
      </c>
      <c r="B13" s="6"/>
      <c r="C13" s="6"/>
      <c r="D13" s="6"/>
      <c r="E13" s="6"/>
      <c r="F13" s="6"/>
      <c r="G13" s="6"/>
      <c r="H13" s="6"/>
      <c r="I13" s="49"/>
      <c r="J13" s="6"/>
      <c r="K13" s="6"/>
      <c r="L13" s="6"/>
    </row>
    <row r="14" ht="26" customHeight="1" spans="1:12">
      <c r="A14" s="10" t="s">
        <v>101</v>
      </c>
      <c r="B14" s="11" t="s">
        <v>102</v>
      </c>
      <c r="C14" s="16" t="s">
        <v>103</v>
      </c>
      <c r="D14" s="16"/>
      <c r="E14" s="16"/>
      <c r="F14" s="16"/>
      <c r="G14" s="16" t="s">
        <v>104</v>
      </c>
      <c r="H14" s="12" t="s">
        <v>105</v>
      </c>
      <c r="I14" s="41" t="s">
        <v>88</v>
      </c>
      <c r="J14" s="41" t="s">
        <v>89</v>
      </c>
      <c r="K14" s="50" t="s">
        <v>106</v>
      </c>
      <c r="L14" s="42"/>
    </row>
    <row r="15" ht="25" customHeight="1" spans="1:12">
      <c r="A15" s="10"/>
      <c r="B15" s="10"/>
      <c r="C15" s="10"/>
      <c r="D15" s="10"/>
      <c r="E15" s="10"/>
      <c r="F15" s="10"/>
      <c r="G15" s="16"/>
      <c r="H15" s="12"/>
      <c r="I15" s="43"/>
      <c r="J15" s="41"/>
      <c r="K15" s="51"/>
      <c r="L15" s="52"/>
    </row>
    <row r="16" ht="22" customHeight="1" spans="1:12">
      <c r="A16" s="10"/>
      <c r="B16" s="10"/>
      <c r="C16" s="10"/>
      <c r="D16" s="10"/>
      <c r="E16" s="10"/>
      <c r="F16" s="10"/>
      <c r="G16" s="16"/>
      <c r="H16" s="25"/>
      <c r="I16" s="43"/>
      <c r="J16" s="41"/>
      <c r="K16" s="51"/>
      <c r="L16" s="52"/>
    </row>
    <row r="17" ht="18" customHeight="1" spans="1:12">
      <c r="A17" s="18" t="s">
        <v>99</v>
      </c>
      <c r="B17" s="19"/>
      <c r="C17" s="19"/>
      <c r="D17" s="19"/>
      <c r="E17" s="19"/>
      <c r="F17" s="20"/>
      <c r="G17" s="12"/>
      <c r="H17" s="12"/>
      <c r="I17" s="41"/>
      <c r="J17" s="40"/>
      <c r="K17" s="53"/>
      <c r="L17" s="54"/>
    </row>
    <row r="18" ht="18" customHeight="1" spans="1:12">
      <c r="A18" s="26" t="s">
        <v>115</v>
      </c>
      <c r="B18" s="27"/>
      <c r="C18" s="27"/>
      <c r="D18" s="27"/>
      <c r="E18" s="27"/>
      <c r="F18" s="28"/>
      <c r="G18" s="29"/>
      <c r="H18" s="29"/>
      <c r="I18" s="41"/>
      <c r="J18" s="40">
        <f>J12</f>
        <v>25536</v>
      </c>
      <c r="K18" s="53"/>
      <c r="L18" s="54"/>
    </row>
    <row r="19" spans="1:12">
      <c r="A19" s="30"/>
      <c r="B19" s="30"/>
      <c r="C19" s="31"/>
      <c r="D19" s="32"/>
      <c r="E19" s="32"/>
      <c r="F19" s="32"/>
      <c r="G19" s="33" t="s">
        <v>116</v>
      </c>
      <c r="H19" s="33"/>
      <c r="I19" s="35"/>
      <c r="J19" s="33"/>
      <c r="K19" s="33"/>
      <c r="L19" s="33"/>
    </row>
    <row r="20" spans="1:12">
      <c r="A20" s="30"/>
      <c r="B20" s="34"/>
      <c r="C20" s="35"/>
      <c r="D20" s="36"/>
      <c r="E20" s="36"/>
      <c r="F20" s="36"/>
      <c r="G20" s="37">
        <v>44768</v>
      </c>
      <c r="H20" s="37"/>
      <c r="I20" s="35"/>
      <c r="J20" s="37"/>
      <c r="K20" s="37"/>
      <c r="L20" s="37"/>
    </row>
  </sheetData>
  <mergeCells count="38">
    <mergeCell ref="A1:L1"/>
    <mergeCell ref="C2:D2"/>
    <mergeCell ref="F2:G2"/>
    <mergeCell ref="I2:J2"/>
    <mergeCell ref="A3:L3"/>
    <mergeCell ref="C4:G4"/>
    <mergeCell ref="K4:L4"/>
    <mergeCell ref="C5:G5"/>
    <mergeCell ref="K5:L5"/>
    <mergeCell ref="C6:G6"/>
    <mergeCell ref="K6:L6"/>
    <mergeCell ref="C7:G7"/>
    <mergeCell ref="K7:L7"/>
    <mergeCell ref="C8:G8"/>
    <mergeCell ref="K8:L8"/>
    <mergeCell ref="C9:G9"/>
    <mergeCell ref="K9:L9"/>
    <mergeCell ref="C10:G10"/>
    <mergeCell ref="K10:L10"/>
    <mergeCell ref="C11:G11"/>
    <mergeCell ref="K11:L11"/>
    <mergeCell ref="C12:G12"/>
    <mergeCell ref="K12:L12"/>
    <mergeCell ref="A13:L13"/>
    <mergeCell ref="C14:F14"/>
    <mergeCell ref="K14:L14"/>
    <mergeCell ref="C15:F15"/>
    <mergeCell ref="K15:L15"/>
    <mergeCell ref="C16:F16"/>
    <mergeCell ref="K16:L16"/>
    <mergeCell ref="A17:F17"/>
    <mergeCell ref="K17:L17"/>
    <mergeCell ref="A18:F18"/>
    <mergeCell ref="K18:L18"/>
    <mergeCell ref="C19:D19"/>
    <mergeCell ref="G19:L19"/>
    <mergeCell ref="C20:D20"/>
    <mergeCell ref="G20:L20"/>
  </mergeCells>
  <printOptions horizontalCentered="1"/>
  <pageMargins left="0.314583333333333" right="0.314583333333333" top="0.786805555555556" bottom="0.708333333333333" header="0.5" footer="0.5"/>
  <pageSetup paperSize="9" orientation="landscape" horizontalDpi="600"/>
  <headerFooter>
    <oddFooter>&amp;C第 &amp;P 页，共 &amp;N 页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F0"/>
  </sheetPr>
  <dimension ref="A1:L20"/>
  <sheetViews>
    <sheetView workbookViewId="0">
      <selection activeCell="E220" sqref="E220"/>
    </sheetView>
  </sheetViews>
  <sheetFormatPr defaultColWidth="9" defaultRowHeight="12.75"/>
  <cols>
    <col min="1" max="1" width="6.875" style="2" customWidth="1"/>
    <col min="2" max="2" width="11" style="2" customWidth="1"/>
    <col min="3" max="3" width="12.375" style="2" customWidth="1"/>
    <col min="4" max="4" width="12.625" style="2" customWidth="1"/>
    <col min="5" max="5" width="7.875" style="2" customWidth="1"/>
    <col min="6" max="6" width="11.625" style="2" customWidth="1"/>
    <col min="7" max="7" width="10.875" style="2" customWidth="1"/>
    <col min="8" max="8" width="12" style="2" customWidth="1"/>
    <col min="9" max="9" width="12" style="3" customWidth="1"/>
    <col min="10" max="10" width="12" style="2" customWidth="1"/>
    <col min="11" max="11" width="21.625" style="2" customWidth="1"/>
    <col min="12" max="12" width="13" style="2" customWidth="1"/>
    <col min="13" max="13" width="5.625" style="2"/>
    <col min="14" max="14" width="12.625" style="2"/>
    <col min="15" max="16384" width="5.625" style="2"/>
  </cols>
  <sheetData>
    <row r="1" s="1" customFormat="1" ht="33" customHeight="1" spans="1:12">
      <c r="A1" s="4" t="s">
        <v>74</v>
      </c>
      <c r="B1" s="5"/>
      <c r="C1" s="5"/>
      <c r="D1" s="5"/>
      <c r="E1" s="5"/>
      <c r="F1" s="5"/>
      <c r="G1" s="5"/>
      <c r="H1" s="5"/>
      <c r="I1" s="38"/>
      <c r="J1" s="5"/>
      <c r="K1" s="5"/>
      <c r="L1" s="5"/>
    </row>
    <row r="2" ht="21" customHeight="1" spans="1:12">
      <c r="A2" s="6" t="s">
        <v>194</v>
      </c>
      <c r="B2" s="7" t="s">
        <v>76</v>
      </c>
      <c r="C2" s="8" t="s">
        <v>240</v>
      </c>
      <c r="D2" s="8"/>
      <c r="E2" s="7" t="s">
        <v>78</v>
      </c>
      <c r="F2" s="8" t="s">
        <v>79</v>
      </c>
      <c r="G2" s="8"/>
      <c r="H2" s="7" t="s">
        <v>80</v>
      </c>
      <c r="I2" s="39" t="s">
        <v>207</v>
      </c>
      <c r="J2" s="8"/>
      <c r="K2" s="7" t="s">
        <v>82</v>
      </c>
      <c r="L2" s="24">
        <v>1</v>
      </c>
    </row>
    <row r="3" ht="22" customHeight="1" spans="1:12">
      <c r="A3" s="9" t="s">
        <v>83</v>
      </c>
      <c r="B3" s="9"/>
      <c r="C3" s="9"/>
      <c r="D3" s="9"/>
      <c r="E3" s="9"/>
      <c r="F3" s="9"/>
      <c r="G3" s="9"/>
      <c r="H3" s="9"/>
      <c r="I3" s="40"/>
      <c r="J3" s="9"/>
      <c r="K3" s="9"/>
      <c r="L3" s="20"/>
    </row>
    <row r="4" ht="22" customHeight="1" spans="1:12">
      <c r="A4" s="10" t="s">
        <v>84</v>
      </c>
      <c r="B4" s="11" t="s">
        <v>85</v>
      </c>
      <c r="C4" s="11" t="s">
        <v>86</v>
      </c>
      <c r="D4" s="11"/>
      <c r="E4" s="11"/>
      <c r="F4" s="11"/>
      <c r="G4" s="11"/>
      <c r="H4" s="12" t="s">
        <v>197</v>
      </c>
      <c r="I4" s="41" t="s">
        <v>88</v>
      </c>
      <c r="J4" s="41" t="s">
        <v>89</v>
      </c>
      <c r="K4" s="11" t="s">
        <v>106</v>
      </c>
      <c r="L4" s="42"/>
    </row>
    <row r="5" ht="22" customHeight="1" spans="1:12">
      <c r="A5" s="10">
        <v>1</v>
      </c>
      <c r="B5" s="10" t="s">
        <v>241</v>
      </c>
      <c r="C5" s="13" t="s">
        <v>242</v>
      </c>
      <c r="D5" s="14"/>
      <c r="E5" s="14"/>
      <c r="F5" s="14"/>
      <c r="G5" s="15"/>
      <c r="H5" s="16">
        <f>15.9*8</f>
        <v>127.2</v>
      </c>
      <c r="I5" s="41">
        <v>500</v>
      </c>
      <c r="J5" s="43">
        <f>H5*I5</f>
        <v>63600</v>
      </c>
      <c r="K5" s="46" t="s">
        <v>243</v>
      </c>
      <c r="L5" s="47"/>
    </row>
    <row r="6" ht="22" customHeight="1" spans="1:12">
      <c r="A6" s="10"/>
      <c r="B6" s="10"/>
      <c r="C6" s="13"/>
      <c r="D6" s="14"/>
      <c r="E6" s="14"/>
      <c r="F6" s="14"/>
      <c r="G6" s="15"/>
      <c r="H6" s="16"/>
      <c r="I6" s="41"/>
      <c r="J6" s="43"/>
      <c r="K6" s="46"/>
      <c r="L6" s="47"/>
    </row>
    <row r="7" ht="22" customHeight="1" spans="1:12">
      <c r="A7" s="10"/>
      <c r="B7" s="10"/>
      <c r="C7" s="13"/>
      <c r="D7" s="14"/>
      <c r="E7" s="14"/>
      <c r="F7" s="14"/>
      <c r="G7" s="15"/>
      <c r="H7" s="16"/>
      <c r="I7" s="41"/>
      <c r="J7" s="43"/>
      <c r="K7" s="46"/>
      <c r="L7" s="47"/>
    </row>
    <row r="8" ht="22" customHeight="1" spans="1:12">
      <c r="A8" s="10"/>
      <c r="B8" s="10"/>
      <c r="C8" s="13"/>
      <c r="D8" s="14"/>
      <c r="E8" s="14"/>
      <c r="F8" s="14"/>
      <c r="G8" s="15"/>
      <c r="H8" s="16"/>
      <c r="I8" s="41"/>
      <c r="J8" s="43"/>
      <c r="K8" s="46"/>
      <c r="L8" s="47"/>
    </row>
    <row r="9" ht="22" customHeight="1" spans="1:12">
      <c r="A9" s="10"/>
      <c r="B9" s="10"/>
      <c r="C9" s="13"/>
      <c r="D9" s="14"/>
      <c r="E9" s="14"/>
      <c r="F9" s="14"/>
      <c r="G9" s="15"/>
      <c r="H9" s="16"/>
      <c r="I9" s="41"/>
      <c r="J9" s="43"/>
      <c r="K9" s="46"/>
      <c r="L9" s="47"/>
    </row>
    <row r="10" ht="22" customHeight="1" spans="1:12">
      <c r="A10" s="6"/>
      <c r="B10" s="10"/>
      <c r="C10" s="13"/>
      <c r="D10" s="14"/>
      <c r="E10" s="14"/>
      <c r="F10" s="14"/>
      <c r="G10" s="15"/>
      <c r="H10" s="55"/>
      <c r="I10" s="40"/>
      <c r="J10" s="48"/>
      <c r="K10" s="56"/>
      <c r="L10" s="47"/>
    </row>
    <row r="11" ht="22" customHeight="1" spans="1:12">
      <c r="A11" s="10"/>
      <c r="B11" s="10"/>
      <c r="C11" s="13"/>
      <c r="D11" s="14"/>
      <c r="E11" s="14"/>
      <c r="F11" s="14"/>
      <c r="G11" s="15"/>
      <c r="H11" s="16"/>
      <c r="I11" s="41"/>
      <c r="J11" s="43"/>
      <c r="K11" s="46"/>
      <c r="L11" s="47"/>
    </row>
    <row r="12" ht="18" customHeight="1" spans="1:12">
      <c r="A12" s="10"/>
      <c r="B12" s="10"/>
      <c r="C12" s="18" t="s">
        <v>99</v>
      </c>
      <c r="D12" s="19"/>
      <c r="E12" s="19"/>
      <c r="F12" s="19"/>
      <c r="G12" s="20"/>
      <c r="H12" s="16">
        <f>SUM(H5:H11)</f>
        <v>127.2</v>
      </c>
      <c r="I12" s="41">
        <f>SUM(I5:I11)</f>
        <v>500</v>
      </c>
      <c r="J12" s="48">
        <f>SUM(J5:J11)</f>
        <v>63600</v>
      </c>
      <c r="K12" s="46"/>
      <c r="L12" s="47"/>
    </row>
    <row r="13" ht="30" customHeight="1" spans="1:12">
      <c r="A13" s="6" t="s">
        <v>138</v>
      </c>
      <c r="B13" s="6"/>
      <c r="C13" s="6"/>
      <c r="D13" s="6"/>
      <c r="E13" s="6"/>
      <c r="F13" s="6"/>
      <c r="G13" s="6"/>
      <c r="H13" s="6"/>
      <c r="I13" s="49"/>
      <c r="J13" s="6"/>
      <c r="K13" s="6"/>
      <c r="L13" s="6"/>
    </row>
    <row r="14" ht="26" customHeight="1" spans="1:12">
      <c r="A14" s="10" t="s">
        <v>101</v>
      </c>
      <c r="B14" s="11" t="s">
        <v>102</v>
      </c>
      <c r="C14" s="16" t="s">
        <v>103</v>
      </c>
      <c r="D14" s="16"/>
      <c r="E14" s="16"/>
      <c r="F14" s="16"/>
      <c r="G14" s="16" t="s">
        <v>104</v>
      </c>
      <c r="H14" s="12" t="s">
        <v>105</v>
      </c>
      <c r="I14" s="41" t="s">
        <v>88</v>
      </c>
      <c r="J14" s="41" t="s">
        <v>89</v>
      </c>
      <c r="K14" s="50" t="s">
        <v>106</v>
      </c>
      <c r="L14" s="42"/>
    </row>
    <row r="15" ht="25" customHeight="1" spans="1:12">
      <c r="A15" s="10"/>
      <c r="B15" s="10"/>
      <c r="C15" s="10"/>
      <c r="D15" s="10"/>
      <c r="E15" s="10"/>
      <c r="F15" s="10"/>
      <c r="G15" s="16"/>
      <c r="H15" s="12"/>
      <c r="I15" s="43"/>
      <c r="J15" s="41"/>
      <c r="K15" s="51"/>
      <c r="L15" s="52"/>
    </row>
    <row r="16" ht="22" customHeight="1" spans="1:12">
      <c r="A16" s="10"/>
      <c r="B16" s="10"/>
      <c r="C16" s="10"/>
      <c r="D16" s="10"/>
      <c r="E16" s="10"/>
      <c r="F16" s="10"/>
      <c r="G16" s="16"/>
      <c r="H16" s="25"/>
      <c r="I16" s="43"/>
      <c r="J16" s="41"/>
      <c r="K16" s="51"/>
      <c r="L16" s="52"/>
    </row>
    <row r="17" ht="18" customHeight="1" spans="1:12">
      <c r="A17" s="18" t="s">
        <v>99</v>
      </c>
      <c r="B17" s="19"/>
      <c r="C17" s="19"/>
      <c r="D17" s="19"/>
      <c r="E17" s="19"/>
      <c r="F17" s="20"/>
      <c r="G17" s="12"/>
      <c r="H17" s="12"/>
      <c r="I17" s="41"/>
      <c r="J17" s="40"/>
      <c r="K17" s="53"/>
      <c r="L17" s="54"/>
    </row>
    <row r="18" ht="18" customHeight="1" spans="1:12">
      <c r="A18" s="26" t="s">
        <v>115</v>
      </c>
      <c r="B18" s="27"/>
      <c r="C18" s="27"/>
      <c r="D18" s="27"/>
      <c r="E18" s="27"/>
      <c r="F18" s="28"/>
      <c r="G18" s="29"/>
      <c r="H18" s="29"/>
      <c r="I18" s="41"/>
      <c r="J18" s="40">
        <f>J12</f>
        <v>63600</v>
      </c>
      <c r="K18" s="53"/>
      <c r="L18" s="54"/>
    </row>
    <row r="19" spans="1:12">
      <c r="A19" s="30"/>
      <c r="B19" s="30"/>
      <c r="C19" s="31"/>
      <c r="D19" s="32"/>
      <c r="E19" s="32"/>
      <c r="F19" s="32"/>
      <c r="G19" s="33" t="s">
        <v>116</v>
      </c>
      <c r="H19" s="33"/>
      <c r="I19" s="35"/>
      <c r="J19" s="33"/>
      <c r="K19" s="33"/>
      <c r="L19" s="33"/>
    </row>
    <row r="20" spans="1:12">
      <c r="A20" s="30"/>
      <c r="B20" s="34"/>
      <c r="C20" s="35"/>
      <c r="D20" s="36"/>
      <c r="E20" s="36"/>
      <c r="F20" s="36"/>
      <c r="G20" s="37">
        <v>44768</v>
      </c>
      <c r="H20" s="37"/>
      <c r="I20" s="35"/>
      <c r="J20" s="37"/>
      <c r="K20" s="37"/>
      <c r="L20" s="37"/>
    </row>
  </sheetData>
  <mergeCells count="38">
    <mergeCell ref="A1:L1"/>
    <mergeCell ref="C2:D2"/>
    <mergeCell ref="F2:G2"/>
    <mergeCell ref="I2:J2"/>
    <mergeCell ref="A3:L3"/>
    <mergeCell ref="C4:G4"/>
    <mergeCell ref="K4:L4"/>
    <mergeCell ref="C5:G5"/>
    <mergeCell ref="K5:L5"/>
    <mergeCell ref="C6:G6"/>
    <mergeCell ref="K6:L6"/>
    <mergeCell ref="C7:G7"/>
    <mergeCell ref="K7:L7"/>
    <mergeCell ref="C8:G8"/>
    <mergeCell ref="K8:L8"/>
    <mergeCell ref="C9:G9"/>
    <mergeCell ref="K9:L9"/>
    <mergeCell ref="C10:G10"/>
    <mergeCell ref="K10:L10"/>
    <mergeCell ref="C11:G11"/>
    <mergeCell ref="K11:L11"/>
    <mergeCell ref="C12:G12"/>
    <mergeCell ref="K12:L12"/>
    <mergeCell ref="A13:L13"/>
    <mergeCell ref="C14:F14"/>
    <mergeCell ref="K14:L14"/>
    <mergeCell ref="C15:F15"/>
    <mergeCell ref="K15:L15"/>
    <mergeCell ref="C16:F16"/>
    <mergeCell ref="K16:L16"/>
    <mergeCell ref="A17:F17"/>
    <mergeCell ref="K17:L17"/>
    <mergeCell ref="A18:F18"/>
    <mergeCell ref="K18:L18"/>
    <mergeCell ref="C19:D19"/>
    <mergeCell ref="G19:L19"/>
    <mergeCell ref="C20:D20"/>
    <mergeCell ref="G20:L20"/>
  </mergeCells>
  <printOptions horizontalCentered="1"/>
  <pageMargins left="0.314583333333333" right="0.314583333333333" top="0.786805555555556" bottom="0.708333333333333" header="0.5" footer="0.5"/>
  <pageSetup paperSize="9" orientation="landscape" horizontalDpi="600"/>
  <headerFooter>
    <oddFooter>&amp;C第 &amp;P 页，共 &amp;N 页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F0"/>
  </sheetPr>
  <dimension ref="A1:L20"/>
  <sheetViews>
    <sheetView workbookViewId="0">
      <selection activeCell="E220" sqref="E220"/>
    </sheetView>
  </sheetViews>
  <sheetFormatPr defaultColWidth="9" defaultRowHeight="12.75"/>
  <cols>
    <col min="1" max="1" width="6.875" style="2" customWidth="1"/>
    <col min="2" max="2" width="11" style="2" customWidth="1"/>
    <col min="3" max="3" width="12.375" style="2" customWidth="1"/>
    <col min="4" max="4" width="12.625" style="2" customWidth="1"/>
    <col min="5" max="5" width="7.875" style="2" customWidth="1"/>
    <col min="6" max="6" width="11.625" style="2" customWidth="1"/>
    <col min="7" max="7" width="10.875" style="2" customWidth="1"/>
    <col min="8" max="8" width="12.5" style="2" customWidth="1"/>
    <col min="9" max="9" width="12.5" style="3" customWidth="1"/>
    <col min="10" max="10" width="12.5" style="2" customWidth="1"/>
    <col min="11" max="11" width="21.625" style="2" customWidth="1"/>
    <col min="12" max="12" width="11.5" style="2" customWidth="1"/>
    <col min="13" max="13" width="5.625" style="2"/>
    <col min="14" max="14" width="12.625" style="2"/>
    <col min="15" max="16384" width="5.625" style="2"/>
  </cols>
  <sheetData>
    <row r="1" s="1" customFormat="1" ht="33" customHeight="1" spans="1:12">
      <c r="A1" s="4" t="s">
        <v>74</v>
      </c>
      <c r="B1" s="5"/>
      <c r="C1" s="5"/>
      <c r="D1" s="5"/>
      <c r="E1" s="5"/>
      <c r="F1" s="5"/>
      <c r="G1" s="5"/>
      <c r="H1" s="5"/>
      <c r="I1" s="38"/>
      <c r="J1" s="5"/>
      <c r="K1" s="5"/>
      <c r="L1" s="5"/>
    </row>
    <row r="2" ht="21" customHeight="1" spans="1:12">
      <c r="A2" s="6" t="s">
        <v>194</v>
      </c>
      <c r="B2" s="7" t="s">
        <v>76</v>
      </c>
      <c r="C2" s="8" t="s">
        <v>244</v>
      </c>
      <c r="D2" s="8"/>
      <c r="E2" s="7" t="s">
        <v>78</v>
      </c>
      <c r="F2" s="8" t="s">
        <v>79</v>
      </c>
      <c r="G2" s="8"/>
      <c r="H2" s="7" t="s">
        <v>80</v>
      </c>
      <c r="I2" s="39" t="s">
        <v>207</v>
      </c>
      <c r="J2" s="8"/>
      <c r="K2" s="7" t="s">
        <v>82</v>
      </c>
      <c r="L2" s="24">
        <v>1</v>
      </c>
    </row>
    <row r="3" ht="22" customHeight="1" spans="1:12">
      <c r="A3" s="9" t="s">
        <v>83</v>
      </c>
      <c r="B3" s="9"/>
      <c r="C3" s="9"/>
      <c r="D3" s="9"/>
      <c r="E3" s="9"/>
      <c r="F3" s="9"/>
      <c r="G3" s="9"/>
      <c r="H3" s="9"/>
      <c r="I3" s="40"/>
      <c r="J3" s="9"/>
      <c r="K3" s="9"/>
      <c r="L3" s="20"/>
    </row>
    <row r="4" ht="22" customHeight="1" spans="1:12">
      <c r="A4" s="10" t="s">
        <v>84</v>
      </c>
      <c r="B4" s="11" t="s">
        <v>85</v>
      </c>
      <c r="C4" s="11" t="s">
        <v>86</v>
      </c>
      <c r="D4" s="11"/>
      <c r="E4" s="11"/>
      <c r="F4" s="11"/>
      <c r="G4" s="11"/>
      <c r="H4" s="12" t="s">
        <v>197</v>
      </c>
      <c r="I4" s="41" t="s">
        <v>88</v>
      </c>
      <c r="J4" s="41" t="s">
        <v>89</v>
      </c>
      <c r="K4" s="11" t="s">
        <v>106</v>
      </c>
      <c r="L4" s="42"/>
    </row>
    <row r="5" ht="22" customHeight="1" spans="1:12">
      <c r="A5" s="10">
        <v>1</v>
      </c>
      <c r="B5" s="10" t="s">
        <v>245</v>
      </c>
      <c r="C5" s="13" t="s">
        <v>246</v>
      </c>
      <c r="D5" s="14"/>
      <c r="E5" s="14"/>
      <c r="F5" s="14"/>
      <c r="G5" s="15"/>
      <c r="H5" s="16">
        <f>6*4</f>
        <v>24</v>
      </c>
      <c r="I5" s="41">
        <v>292</v>
      </c>
      <c r="J5" s="43">
        <f>H5*I5</f>
        <v>7008</v>
      </c>
      <c r="K5" s="46" t="s">
        <v>247</v>
      </c>
      <c r="L5" s="47"/>
    </row>
    <row r="6" ht="22" customHeight="1" spans="1:12">
      <c r="A6" s="10"/>
      <c r="B6" s="10"/>
      <c r="C6" s="13"/>
      <c r="D6" s="14"/>
      <c r="E6" s="14"/>
      <c r="F6" s="14"/>
      <c r="G6" s="15"/>
      <c r="H6" s="16"/>
      <c r="I6" s="41"/>
      <c r="J6" s="43"/>
      <c r="K6" s="46"/>
      <c r="L6" s="47"/>
    </row>
    <row r="7" ht="22" customHeight="1" spans="1:12">
      <c r="A7" s="10"/>
      <c r="B7" s="10"/>
      <c r="C7" s="13"/>
      <c r="D7" s="14"/>
      <c r="E7" s="14"/>
      <c r="F7" s="14"/>
      <c r="G7" s="15"/>
      <c r="H7" s="16"/>
      <c r="I7" s="41"/>
      <c r="J7" s="43"/>
      <c r="K7" s="46"/>
      <c r="L7" s="47"/>
    </row>
    <row r="8" ht="22" customHeight="1" spans="1:12">
      <c r="A8" s="10"/>
      <c r="B8" s="10"/>
      <c r="C8" s="13"/>
      <c r="D8" s="14"/>
      <c r="E8" s="14"/>
      <c r="F8" s="14"/>
      <c r="G8" s="15"/>
      <c r="H8" s="16"/>
      <c r="I8" s="41"/>
      <c r="J8" s="43"/>
      <c r="K8" s="46"/>
      <c r="L8" s="47"/>
    </row>
    <row r="9" ht="22" customHeight="1" spans="1:12">
      <c r="A9" s="10"/>
      <c r="B9" s="10"/>
      <c r="C9" s="13"/>
      <c r="D9" s="14"/>
      <c r="E9" s="14"/>
      <c r="F9" s="14"/>
      <c r="G9" s="15"/>
      <c r="H9" s="16"/>
      <c r="I9" s="41"/>
      <c r="J9" s="43"/>
      <c r="K9" s="46"/>
      <c r="L9" s="47"/>
    </row>
    <row r="10" ht="22" customHeight="1" spans="1:12">
      <c r="A10" s="6"/>
      <c r="B10" s="10"/>
      <c r="C10" s="13"/>
      <c r="D10" s="14"/>
      <c r="E10" s="14"/>
      <c r="F10" s="14"/>
      <c r="G10" s="15"/>
      <c r="H10" s="55"/>
      <c r="I10" s="40"/>
      <c r="J10" s="48"/>
      <c r="K10" s="56"/>
      <c r="L10" s="47"/>
    </row>
    <row r="11" ht="22" customHeight="1" spans="1:12">
      <c r="A11" s="10"/>
      <c r="B11" s="10"/>
      <c r="C11" s="13"/>
      <c r="D11" s="14"/>
      <c r="E11" s="14"/>
      <c r="F11" s="14"/>
      <c r="G11" s="15"/>
      <c r="H11" s="16"/>
      <c r="I11" s="41"/>
      <c r="J11" s="43"/>
      <c r="K11" s="46"/>
      <c r="L11" s="47"/>
    </row>
    <row r="12" ht="18" customHeight="1" spans="1:12">
      <c r="A12" s="10"/>
      <c r="B12" s="10"/>
      <c r="C12" s="18" t="s">
        <v>99</v>
      </c>
      <c r="D12" s="19"/>
      <c r="E12" s="19"/>
      <c r="F12" s="19"/>
      <c r="G12" s="20"/>
      <c r="H12" s="16">
        <f>SUM(H5:H11)</f>
        <v>24</v>
      </c>
      <c r="I12" s="41"/>
      <c r="J12" s="48">
        <f>SUM(J5:J11)</f>
        <v>7008</v>
      </c>
      <c r="K12" s="46"/>
      <c r="L12" s="47"/>
    </row>
    <row r="13" ht="30" customHeight="1" spans="1:12">
      <c r="A13" s="6" t="s">
        <v>138</v>
      </c>
      <c r="B13" s="6"/>
      <c r="C13" s="6"/>
      <c r="D13" s="6"/>
      <c r="E13" s="6"/>
      <c r="F13" s="6"/>
      <c r="G13" s="6"/>
      <c r="H13" s="6"/>
      <c r="I13" s="49"/>
      <c r="J13" s="6"/>
      <c r="K13" s="6"/>
      <c r="L13" s="6"/>
    </row>
    <row r="14" ht="26" customHeight="1" spans="1:12">
      <c r="A14" s="10" t="s">
        <v>101</v>
      </c>
      <c r="B14" s="11" t="s">
        <v>102</v>
      </c>
      <c r="C14" s="16" t="s">
        <v>103</v>
      </c>
      <c r="D14" s="16"/>
      <c r="E14" s="16"/>
      <c r="F14" s="16"/>
      <c r="G14" s="16" t="s">
        <v>104</v>
      </c>
      <c r="H14" s="12" t="s">
        <v>105</v>
      </c>
      <c r="I14" s="41" t="s">
        <v>88</v>
      </c>
      <c r="J14" s="41" t="s">
        <v>89</v>
      </c>
      <c r="K14" s="50" t="s">
        <v>106</v>
      </c>
      <c r="L14" s="42"/>
    </row>
    <row r="15" ht="25" customHeight="1" spans="1:12">
      <c r="A15" s="10"/>
      <c r="B15" s="10"/>
      <c r="C15" s="10"/>
      <c r="D15" s="10"/>
      <c r="E15" s="10"/>
      <c r="F15" s="10"/>
      <c r="G15" s="16"/>
      <c r="H15" s="12"/>
      <c r="I15" s="43"/>
      <c r="J15" s="41"/>
      <c r="K15" s="51"/>
      <c r="L15" s="52"/>
    </row>
    <row r="16" ht="22" customHeight="1" spans="1:12">
      <c r="A16" s="10"/>
      <c r="B16" s="10"/>
      <c r="C16" s="10"/>
      <c r="D16" s="10"/>
      <c r="E16" s="10"/>
      <c r="F16" s="10"/>
      <c r="G16" s="16"/>
      <c r="H16" s="25"/>
      <c r="I16" s="43"/>
      <c r="J16" s="41"/>
      <c r="K16" s="51"/>
      <c r="L16" s="52"/>
    </row>
    <row r="17" ht="18" customHeight="1" spans="1:12">
      <c r="A17" s="18" t="s">
        <v>99</v>
      </c>
      <c r="B17" s="19"/>
      <c r="C17" s="19"/>
      <c r="D17" s="19"/>
      <c r="E17" s="19"/>
      <c r="F17" s="20"/>
      <c r="G17" s="12"/>
      <c r="H17" s="12"/>
      <c r="I17" s="41"/>
      <c r="J17" s="40"/>
      <c r="K17" s="53"/>
      <c r="L17" s="54"/>
    </row>
    <row r="18" ht="18" customHeight="1" spans="1:12">
      <c r="A18" s="26" t="s">
        <v>115</v>
      </c>
      <c r="B18" s="27"/>
      <c r="C18" s="27"/>
      <c r="D18" s="27"/>
      <c r="E18" s="27"/>
      <c r="F18" s="28"/>
      <c r="G18" s="29"/>
      <c r="H18" s="29"/>
      <c r="I18" s="41"/>
      <c r="J18" s="40">
        <f>J12+J17</f>
        <v>7008</v>
      </c>
      <c r="K18" s="53"/>
      <c r="L18" s="54"/>
    </row>
    <row r="19" spans="1:12">
      <c r="A19" s="30"/>
      <c r="B19" s="30"/>
      <c r="C19" s="31"/>
      <c r="D19" s="32"/>
      <c r="E19" s="32"/>
      <c r="F19" s="32"/>
      <c r="G19" s="33" t="s">
        <v>116</v>
      </c>
      <c r="H19" s="33"/>
      <c r="I19" s="35"/>
      <c r="J19" s="33"/>
      <c r="K19" s="33"/>
      <c r="L19" s="33"/>
    </row>
    <row r="20" spans="1:12">
      <c r="A20" s="30"/>
      <c r="B20" s="34"/>
      <c r="C20" s="35"/>
      <c r="D20" s="36"/>
      <c r="E20" s="36"/>
      <c r="F20" s="36"/>
      <c r="G20" s="37">
        <v>44768</v>
      </c>
      <c r="H20" s="37"/>
      <c r="I20" s="35"/>
      <c r="J20" s="37"/>
      <c r="K20" s="37"/>
      <c r="L20" s="37"/>
    </row>
  </sheetData>
  <mergeCells count="38">
    <mergeCell ref="A1:L1"/>
    <mergeCell ref="C2:D2"/>
    <mergeCell ref="F2:G2"/>
    <mergeCell ref="I2:J2"/>
    <mergeCell ref="A3:L3"/>
    <mergeCell ref="C4:G4"/>
    <mergeCell ref="K4:L4"/>
    <mergeCell ref="C5:G5"/>
    <mergeCell ref="K5:L5"/>
    <mergeCell ref="C6:G6"/>
    <mergeCell ref="K6:L6"/>
    <mergeCell ref="C7:G7"/>
    <mergeCell ref="K7:L7"/>
    <mergeCell ref="C8:G8"/>
    <mergeCell ref="K8:L8"/>
    <mergeCell ref="C9:G9"/>
    <mergeCell ref="K9:L9"/>
    <mergeCell ref="C10:G10"/>
    <mergeCell ref="K10:L10"/>
    <mergeCell ref="C11:G11"/>
    <mergeCell ref="K11:L11"/>
    <mergeCell ref="C12:G12"/>
    <mergeCell ref="K12:L12"/>
    <mergeCell ref="A13:L13"/>
    <mergeCell ref="C14:F14"/>
    <mergeCell ref="K14:L14"/>
    <mergeCell ref="C15:F15"/>
    <mergeCell ref="K15:L15"/>
    <mergeCell ref="C16:F16"/>
    <mergeCell ref="K16:L16"/>
    <mergeCell ref="A17:F17"/>
    <mergeCell ref="K17:L17"/>
    <mergeCell ref="A18:F18"/>
    <mergeCell ref="K18:L18"/>
    <mergeCell ref="C19:D19"/>
    <mergeCell ref="G19:L19"/>
    <mergeCell ref="C20:D20"/>
    <mergeCell ref="G20:L20"/>
  </mergeCells>
  <printOptions horizontalCentered="1"/>
  <pageMargins left="0.314583333333333" right="0.314583333333333" top="0.786805555555556" bottom="0.708333333333333" header="0.5" footer="0.5"/>
  <pageSetup paperSize="9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IA20"/>
  <sheetViews>
    <sheetView workbookViewId="0">
      <selection activeCell="E220" sqref="E220"/>
    </sheetView>
  </sheetViews>
  <sheetFormatPr defaultColWidth="9" defaultRowHeight="12.75"/>
  <cols>
    <col min="1" max="1" width="6.875" style="30" customWidth="1"/>
    <col min="2" max="2" width="11.0416666666667" style="30" customWidth="1"/>
    <col min="3" max="3" width="12.375" style="30" customWidth="1"/>
    <col min="4" max="4" width="12.625" style="60" customWidth="1"/>
    <col min="5" max="5" width="7.875" style="60" customWidth="1"/>
    <col min="6" max="6" width="11.625" style="60" customWidth="1"/>
    <col min="7" max="7" width="10.875" style="60" customWidth="1"/>
    <col min="8" max="8" width="14.375" style="60" customWidth="1"/>
    <col min="9" max="9" width="14.875" style="61" customWidth="1"/>
    <col min="10" max="10" width="17.125" style="30" customWidth="1"/>
    <col min="11" max="11" width="21.625" style="30" customWidth="1"/>
    <col min="12" max="12" width="13" style="30" customWidth="1"/>
    <col min="13" max="32" width="9" style="30"/>
    <col min="33" max="16384" width="5.625" style="30"/>
  </cols>
  <sheetData>
    <row r="1" s="58" customFormat="1" ht="30" customHeight="1" spans="1:227">
      <c r="A1" s="4" t="s">
        <v>74</v>
      </c>
      <c r="B1" s="5"/>
      <c r="C1" s="5"/>
      <c r="D1" s="5"/>
      <c r="E1" s="5"/>
      <c r="F1" s="5"/>
      <c r="G1" s="5"/>
      <c r="H1" s="5"/>
      <c r="I1" s="5"/>
      <c r="J1" s="5"/>
      <c r="K1" s="5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  <c r="AB1" s="66"/>
      <c r="AC1" s="66"/>
      <c r="AD1" s="66"/>
      <c r="AE1" s="66"/>
      <c r="AF1" s="66"/>
      <c r="AG1" s="66"/>
      <c r="AH1" s="66"/>
      <c r="AI1" s="66"/>
      <c r="AJ1" s="66"/>
      <c r="AK1" s="66"/>
      <c r="AL1" s="66"/>
      <c r="AM1" s="66"/>
      <c r="AN1" s="66"/>
      <c r="AO1" s="66"/>
      <c r="AP1" s="66"/>
      <c r="AQ1" s="66"/>
      <c r="AR1" s="66"/>
      <c r="AS1" s="66"/>
      <c r="AT1" s="66"/>
      <c r="AU1" s="66"/>
      <c r="AV1" s="66"/>
      <c r="AW1" s="66"/>
      <c r="AX1" s="66"/>
      <c r="AY1" s="66"/>
      <c r="AZ1" s="66"/>
      <c r="BA1" s="66"/>
      <c r="BB1" s="66"/>
      <c r="BC1" s="66"/>
      <c r="BD1" s="66"/>
      <c r="BE1" s="66"/>
      <c r="BF1" s="66"/>
      <c r="BG1" s="66"/>
      <c r="BH1" s="66"/>
      <c r="BI1" s="66"/>
      <c r="BJ1" s="66"/>
      <c r="BK1" s="66"/>
      <c r="BL1" s="66"/>
      <c r="BM1" s="66"/>
      <c r="BN1" s="66"/>
      <c r="BO1" s="66"/>
      <c r="BP1" s="66"/>
      <c r="BQ1" s="66"/>
      <c r="BR1" s="66"/>
      <c r="BS1" s="66"/>
      <c r="BT1" s="66"/>
      <c r="BU1" s="66"/>
      <c r="BV1" s="66"/>
      <c r="BW1" s="66"/>
      <c r="BX1" s="66"/>
      <c r="BY1" s="66"/>
      <c r="BZ1" s="66"/>
      <c r="CA1" s="66"/>
      <c r="CB1" s="66"/>
      <c r="CC1" s="66"/>
      <c r="CD1" s="66"/>
      <c r="CE1" s="66"/>
      <c r="CF1" s="66"/>
      <c r="CG1" s="66"/>
      <c r="CH1" s="66"/>
      <c r="CI1" s="66"/>
      <c r="CJ1" s="66"/>
      <c r="CK1" s="66"/>
      <c r="CL1" s="66"/>
      <c r="CM1" s="66"/>
      <c r="CN1" s="66"/>
      <c r="CO1" s="66"/>
      <c r="CP1" s="66"/>
      <c r="CQ1" s="66"/>
      <c r="CR1" s="66"/>
      <c r="CS1" s="66"/>
      <c r="CT1" s="66"/>
      <c r="CU1" s="66"/>
      <c r="CV1" s="66"/>
      <c r="CW1" s="66"/>
      <c r="CX1" s="66"/>
      <c r="CY1" s="66"/>
      <c r="CZ1" s="66"/>
      <c r="DA1" s="66"/>
      <c r="DB1" s="66"/>
      <c r="DC1" s="66"/>
      <c r="DD1" s="66"/>
      <c r="DE1" s="66"/>
      <c r="DF1" s="66"/>
      <c r="DG1" s="66"/>
      <c r="DH1" s="66"/>
      <c r="DI1" s="66"/>
      <c r="DJ1" s="66"/>
      <c r="DK1" s="66"/>
      <c r="DL1" s="66"/>
      <c r="DM1" s="66"/>
      <c r="DN1" s="66"/>
      <c r="DO1" s="66"/>
      <c r="DP1" s="66"/>
      <c r="DQ1" s="66"/>
      <c r="DR1" s="66"/>
      <c r="DS1" s="66"/>
      <c r="DT1" s="66"/>
      <c r="DU1" s="66"/>
      <c r="DV1" s="66"/>
      <c r="DW1" s="66"/>
      <c r="DX1" s="66"/>
      <c r="DY1" s="66"/>
      <c r="DZ1" s="66"/>
      <c r="EA1" s="66"/>
      <c r="EB1" s="66"/>
      <c r="EC1" s="66"/>
      <c r="ED1" s="66"/>
      <c r="EE1" s="66"/>
      <c r="EF1" s="66"/>
      <c r="EG1" s="66"/>
      <c r="EH1" s="66"/>
      <c r="EI1" s="66"/>
      <c r="EJ1" s="66"/>
      <c r="EK1" s="66"/>
      <c r="EL1" s="66"/>
      <c r="EM1" s="66"/>
      <c r="EN1" s="66"/>
      <c r="EO1" s="66"/>
      <c r="EP1" s="66"/>
      <c r="EQ1" s="66"/>
      <c r="ER1" s="66"/>
      <c r="ES1" s="66"/>
      <c r="ET1" s="66"/>
      <c r="EU1" s="66"/>
      <c r="EV1" s="66"/>
      <c r="EW1" s="66"/>
      <c r="EX1" s="66"/>
      <c r="EY1" s="66"/>
      <c r="EZ1" s="66"/>
      <c r="FA1" s="66"/>
      <c r="FB1" s="66"/>
      <c r="FC1" s="66"/>
      <c r="FD1" s="66"/>
      <c r="FE1" s="66"/>
      <c r="FF1" s="66"/>
      <c r="FG1" s="66"/>
      <c r="FH1" s="66"/>
      <c r="FI1" s="66"/>
      <c r="FJ1" s="66"/>
      <c r="FK1" s="66"/>
      <c r="FL1" s="66"/>
      <c r="FM1" s="66"/>
      <c r="FN1" s="66"/>
      <c r="FO1" s="66"/>
      <c r="FP1" s="66"/>
      <c r="FQ1" s="66"/>
      <c r="FR1" s="66"/>
      <c r="FS1" s="66"/>
      <c r="FT1" s="66"/>
      <c r="FU1" s="66"/>
      <c r="FV1" s="66"/>
      <c r="FW1" s="66"/>
      <c r="FX1" s="66"/>
      <c r="FY1" s="66"/>
      <c r="FZ1" s="66"/>
      <c r="GA1" s="66"/>
      <c r="GB1" s="66"/>
      <c r="GC1" s="66"/>
      <c r="GD1" s="66"/>
      <c r="GE1" s="66"/>
      <c r="GF1" s="66"/>
      <c r="GG1" s="66"/>
      <c r="GH1" s="66"/>
      <c r="GI1" s="66"/>
      <c r="GJ1" s="66"/>
      <c r="GK1" s="66"/>
      <c r="GL1" s="66"/>
      <c r="GM1" s="66"/>
      <c r="GN1" s="66"/>
      <c r="GO1" s="66"/>
      <c r="GP1" s="66"/>
      <c r="GQ1" s="66"/>
      <c r="GR1" s="66"/>
      <c r="GS1" s="66"/>
      <c r="GT1" s="66"/>
      <c r="GU1" s="66"/>
      <c r="GV1" s="66"/>
      <c r="GW1" s="66"/>
      <c r="GX1" s="66"/>
      <c r="GY1" s="66"/>
      <c r="GZ1" s="66"/>
      <c r="HA1" s="66"/>
      <c r="HB1" s="66"/>
      <c r="HC1" s="66"/>
      <c r="HD1" s="66"/>
      <c r="HE1" s="66"/>
      <c r="HF1" s="66"/>
      <c r="HG1" s="66"/>
      <c r="HH1" s="66"/>
      <c r="HI1" s="66"/>
      <c r="HJ1" s="66"/>
      <c r="HK1" s="66"/>
      <c r="HL1" s="66"/>
      <c r="HM1" s="66"/>
      <c r="HN1" s="66"/>
      <c r="HO1" s="66"/>
      <c r="HP1" s="66"/>
      <c r="HQ1" s="66"/>
      <c r="HR1" s="66"/>
      <c r="HS1" s="66"/>
    </row>
    <row r="2" s="30" customFormat="1" ht="26.1" customHeight="1" spans="1:234">
      <c r="A2" s="10" t="s">
        <v>75</v>
      </c>
      <c r="B2" s="7" t="s">
        <v>76</v>
      </c>
      <c r="C2" s="8" t="s">
        <v>77</v>
      </c>
      <c r="D2" s="7" t="s">
        <v>78</v>
      </c>
      <c r="E2" s="8" t="s">
        <v>79</v>
      </c>
      <c r="F2" s="8"/>
      <c r="G2" s="7" t="s">
        <v>80</v>
      </c>
      <c r="H2" s="10" t="s">
        <v>81</v>
      </c>
      <c r="I2" s="10"/>
      <c r="J2" s="7" t="s">
        <v>82</v>
      </c>
      <c r="K2" s="8">
        <v>3</v>
      </c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7"/>
      <c r="AD2" s="67"/>
      <c r="AE2" s="67"/>
      <c r="AF2" s="67"/>
      <c r="AG2" s="67"/>
      <c r="AH2" s="67"/>
      <c r="AI2" s="67"/>
      <c r="AJ2" s="67"/>
      <c r="AK2" s="67"/>
      <c r="AL2" s="67"/>
      <c r="AM2" s="67"/>
      <c r="AN2" s="67"/>
      <c r="AO2" s="67"/>
      <c r="AP2" s="67"/>
      <c r="AQ2" s="67"/>
      <c r="AR2" s="67"/>
      <c r="AS2" s="67"/>
      <c r="AT2" s="67"/>
      <c r="AU2" s="67"/>
      <c r="AV2" s="67"/>
      <c r="AW2" s="67"/>
      <c r="AX2" s="67"/>
      <c r="AY2" s="67"/>
      <c r="AZ2" s="67"/>
      <c r="BA2" s="67"/>
      <c r="BB2" s="67"/>
      <c r="BC2" s="67"/>
      <c r="BD2" s="67"/>
      <c r="BE2" s="67"/>
      <c r="BF2" s="67"/>
      <c r="BG2" s="67"/>
      <c r="BH2" s="67"/>
      <c r="BI2" s="67"/>
      <c r="BJ2" s="67"/>
      <c r="BK2" s="67"/>
      <c r="BL2" s="67"/>
      <c r="BM2" s="67"/>
      <c r="BN2" s="67"/>
      <c r="BO2" s="67"/>
      <c r="BP2" s="67"/>
      <c r="BQ2" s="67"/>
      <c r="BR2" s="67"/>
      <c r="BS2" s="67"/>
      <c r="BT2" s="67"/>
      <c r="BU2" s="67"/>
      <c r="BV2" s="67"/>
      <c r="BW2" s="67"/>
      <c r="BX2" s="67"/>
      <c r="BY2" s="67"/>
      <c r="BZ2" s="67"/>
      <c r="CA2" s="67"/>
      <c r="CB2" s="67"/>
      <c r="CC2" s="67"/>
      <c r="CD2" s="67"/>
      <c r="CE2" s="67"/>
      <c r="CF2" s="67"/>
      <c r="CG2" s="67"/>
      <c r="CH2" s="67"/>
      <c r="CI2" s="67"/>
      <c r="CJ2" s="67"/>
      <c r="CK2" s="67"/>
      <c r="CL2" s="67"/>
      <c r="CM2" s="67"/>
      <c r="CN2" s="67"/>
      <c r="CO2" s="67"/>
      <c r="CP2" s="67"/>
      <c r="CQ2" s="67"/>
      <c r="CR2" s="67"/>
      <c r="CS2" s="67"/>
      <c r="CT2" s="67"/>
      <c r="CU2" s="67"/>
      <c r="CV2" s="67"/>
      <c r="CW2" s="67"/>
      <c r="CX2" s="67"/>
      <c r="CY2" s="67"/>
      <c r="CZ2" s="67"/>
      <c r="DA2" s="67"/>
      <c r="DB2" s="67"/>
      <c r="DC2" s="67"/>
      <c r="DD2" s="67"/>
      <c r="DE2" s="67"/>
      <c r="DF2" s="67"/>
      <c r="DG2" s="67"/>
      <c r="DH2" s="67"/>
      <c r="DI2" s="67"/>
      <c r="DJ2" s="67"/>
      <c r="DK2" s="67"/>
      <c r="DL2" s="67"/>
      <c r="DM2" s="67"/>
      <c r="DN2" s="67"/>
      <c r="DO2" s="67"/>
      <c r="DP2" s="67"/>
      <c r="DQ2" s="67"/>
      <c r="DR2" s="67"/>
      <c r="DS2" s="67"/>
      <c r="DT2" s="67"/>
      <c r="DU2" s="67"/>
      <c r="DV2" s="67"/>
      <c r="DW2" s="67"/>
      <c r="DX2" s="67"/>
      <c r="DY2" s="67"/>
      <c r="DZ2" s="67"/>
      <c r="EA2" s="67"/>
      <c r="EB2" s="67"/>
      <c r="EC2" s="67"/>
      <c r="ED2" s="67"/>
      <c r="EE2" s="67"/>
      <c r="EF2" s="67"/>
      <c r="EG2" s="67"/>
      <c r="EH2" s="67"/>
      <c r="EI2" s="67"/>
      <c r="EJ2" s="67"/>
      <c r="EK2" s="67"/>
      <c r="EL2" s="67"/>
      <c r="EM2" s="67"/>
      <c r="EN2" s="67"/>
      <c r="EO2" s="67"/>
      <c r="EP2" s="67"/>
      <c r="EQ2" s="67"/>
      <c r="ER2" s="67"/>
      <c r="ES2" s="67"/>
      <c r="ET2" s="67"/>
      <c r="EU2" s="67"/>
      <c r="EV2" s="67"/>
      <c r="EW2" s="67"/>
      <c r="EX2" s="67"/>
      <c r="EY2" s="67"/>
      <c r="EZ2" s="67"/>
      <c r="FA2" s="67"/>
      <c r="FB2" s="67"/>
      <c r="FC2" s="67"/>
      <c r="FD2" s="67"/>
      <c r="FE2" s="67"/>
      <c r="FF2" s="67"/>
      <c r="FG2" s="67"/>
      <c r="FH2" s="67"/>
      <c r="FI2" s="67"/>
      <c r="FJ2" s="67"/>
      <c r="FK2" s="67"/>
      <c r="FL2" s="67"/>
      <c r="FM2" s="67"/>
      <c r="FN2" s="67"/>
      <c r="FO2" s="67"/>
      <c r="FP2" s="67"/>
      <c r="FQ2" s="67"/>
      <c r="FR2" s="67"/>
      <c r="FS2" s="67"/>
      <c r="FT2" s="67"/>
      <c r="FU2" s="67"/>
      <c r="FV2" s="67"/>
      <c r="FW2" s="67"/>
      <c r="FX2" s="67"/>
      <c r="FY2" s="67"/>
      <c r="FZ2" s="67"/>
      <c r="GA2" s="67"/>
      <c r="GB2" s="67"/>
      <c r="GC2" s="67"/>
      <c r="GD2" s="67"/>
      <c r="GE2" s="67"/>
      <c r="GF2" s="67"/>
      <c r="GG2" s="67"/>
      <c r="GH2" s="67"/>
      <c r="GI2" s="67"/>
      <c r="GJ2" s="67"/>
      <c r="GK2" s="67"/>
      <c r="GL2" s="67"/>
      <c r="GM2" s="67"/>
      <c r="GN2" s="67"/>
      <c r="GO2" s="67"/>
      <c r="GP2" s="67"/>
      <c r="GQ2" s="67"/>
      <c r="GR2" s="67"/>
      <c r="GS2" s="67"/>
      <c r="GT2" s="67"/>
      <c r="GU2" s="67"/>
      <c r="GV2" s="67"/>
      <c r="GW2" s="67"/>
      <c r="GX2" s="67"/>
      <c r="GY2" s="67"/>
      <c r="GZ2" s="67"/>
      <c r="HA2" s="67"/>
      <c r="HB2" s="67"/>
      <c r="HC2" s="67"/>
      <c r="HD2" s="67"/>
      <c r="HE2" s="67"/>
      <c r="HF2" s="67"/>
      <c r="HG2" s="67"/>
      <c r="HH2" s="67"/>
      <c r="HI2" s="67"/>
      <c r="HJ2" s="67"/>
      <c r="HK2" s="67"/>
      <c r="HL2" s="67"/>
      <c r="HM2" s="67"/>
      <c r="HN2" s="67"/>
      <c r="HO2" s="67"/>
      <c r="HP2" s="67"/>
      <c r="HQ2" s="67"/>
      <c r="HR2" s="67"/>
      <c r="HS2" s="67"/>
      <c r="HT2" s="67"/>
      <c r="HU2" s="67"/>
      <c r="HV2" s="67"/>
      <c r="HW2" s="67"/>
      <c r="HX2" s="67"/>
      <c r="HY2" s="67"/>
      <c r="HZ2" s="67"/>
    </row>
    <row r="3" s="30" customFormat="1" ht="22" customHeight="1" spans="1:235">
      <c r="A3" s="9" t="s">
        <v>83</v>
      </c>
      <c r="B3" s="9"/>
      <c r="C3" s="9"/>
      <c r="D3" s="9"/>
      <c r="E3" s="9"/>
      <c r="F3" s="9"/>
      <c r="G3" s="9"/>
      <c r="H3" s="9"/>
      <c r="I3" s="9"/>
      <c r="J3" s="9"/>
      <c r="K3" s="9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  <c r="AC3" s="67"/>
      <c r="AD3" s="67"/>
      <c r="AE3" s="67"/>
      <c r="AF3" s="67"/>
      <c r="AG3" s="67"/>
      <c r="AH3" s="67"/>
      <c r="AI3" s="67"/>
      <c r="AJ3" s="67"/>
      <c r="AK3" s="67"/>
      <c r="AL3" s="67"/>
      <c r="AM3" s="67"/>
      <c r="AN3" s="67"/>
      <c r="AO3" s="67"/>
      <c r="AP3" s="67"/>
      <c r="AQ3" s="67"/>
      <c r="AR3" s="67"/>
      <c r="AS3" s="67"/>
      <c r="AT3" s="67"/>
      <c r="AU3" s="67"/>
      <c r="AV3" s="67"/>
      <c r="AW3" s="67"/>
      <c r="AX3" s="67"/>
      <c r="AY3" s="67"/>
      <c r="AZ3" s="67"/>
      <c r="BA3" s="67"/>
      <c r="BB3" s="67"/>
      <c r="BC3" s="67"/>
      <c r="BD3" s="67"/>
      <c r="BE3" s="67"/>
      <c r="BF3" s="67"/>
      <c r="BG3" s="67"/>
      <c r="BH3" s="67"/>
      <c r="BI3" s="67"/>
      <c r="BJ3" s="67"/>
      <c r="BK3" s="67"/>
      <c r="BL3" s="67"/>
      <c r="BM3" s="67"/>
      <c r="BN3" s="67"/>
      <c r="BO3" s="67"/>
      <c r="BP3" s="67"/>
      <c r="BQ3" s="67"/>
      <c r="BR3" s="67"/>
      <c r="BS3" s="67"/>
      <c r="BT3" s="67"/>
      <c r="BU3" s="67"/>
      <c r="BV3" s="67"/>
      <c r="BW3" s="67"/>
      <c r="BX3" s="67"/>
      <c r="BY3" s="67"/>
      <c r="BZ3" s="67"/>
      <c r="CA3" s="67"/>
      <c r="CB3" s="67"/>
      <c r="CC3" s="67"/>
      <c r="CD3" s="67"/>
      <c r="CE3" s="67"/>
      <c r="CF3" s="67"/>
      <c r="CG3" s="67"/>
      <c r="CH3" s="67"/>
      <c r="CI3" s="67"/>
      <c r="CJ3" s="67"/>
      <c r="CK3" s="67"/>
      <c r="CL3" s="67"/>
      <c r="CM3" s="67"/>
      <c r="CN3" s="67"/>
      <c r="CO3" s="67"/>
      <c r="CP3" s="67"/>
      <c r="CQ3" s="67"/>
      <c r="CR3" s="67"/>
      <c r="CS3" s="67"/>
      <c r="CT3" s="67"/>
      <c r="CU3" s="67"/>
      <c r="CV3" s="67"/>
      <c r="CW3" s="67"/>
      <c r="CX3" s="67"/>
      <c r="CY3" s="67"/>
      <c r="CZ3" s="67"/>
      <c r="DA3" s="67"/>
      <c r="DB3" s="67"/>
      <c r="DC3" s="67"/>
      <c r="DD3" s="67"/>
      <c r="DE3" s="67"/>
      <c r="DF3" s="67"/>
      <c r="DG3" s="67"/>
      <c r="DH3" s="67"/>
      <c r="DI3" s="67"/>
      <c r="DJ3" s="67"/>
      <c r="DK3" s="67"/>
      <c r="DL3" s="67"/>
      <c r="DM3" s="67"/>
      <c r="DN3" s="67"/>
      <c r="DO3" s="67"/>
      <c r="DP3" s="67"/>
      <c r="DQ3" s="67"/>
      <c r="DR3" s="67"/>
      <c r="DS3" s="67"/>
      <c r="DT3" s="67"/>
      <c r="DU3" s="67"/>
      <c r="DV3" s="67"/>
      <c r="DW3" s="67"/>
      <c r="DX3" s="67"/>
      <c r="DY3" s="67"/>
      <c r="DZ3" s="67"/>
      <c r="EA3" s="67"/>
      <c r="EB3" s="67"/>
      <c r="EC3" s="67"/>
      <c r="ED3" s="67"/>
      <c r="EE3" s="67"/>
      <c r="EF3" s="67"/>
      <c r="EG3" s="67"/>
      <c r="EH3" s="67"/>
      <c r="EI3" s="67"/>
      <c r="EJ3" s="67"/>
      <c r="EK3" s="67"/>
      <c r="EL3" s="67"/>
      <c r="EM3" s="67"/>
      <c r="EN3" s="67"/>
      <c r="EO3" s="67"/>
      <c r="EP3" s="67"/>
      <c r="EQ3" s="67"/>
      <c r="ER3" s="67"/>
      <c r="ES3" s="67"/>
      <c r="ET3" s="67"/>
      <c r="EU3" s="67"/>
      <c r="EV3" s="67"/>
      <c r="EW3" s="67"/>
      <c r="EX3" s="67"/>
      <c r="EY3" s="67"/>
      <c r="EZ3" s="67"/>
      <c r="FA3" s="67"/>
      <c r="FB3" s="67"/>
      <c r="FC3" s="67"/>
      <c r="FD3" s="67"/>
      <c r="FE3" s="67"/>
      <c r="FF3" s="67"/>
      <c r="FG3" s="67"/>
      <c r="FH3" s="67"/>
      <c r="FI3" s="67"/>
      <c r="FJ3" s="67"/>
      <c r="FK3" s="67"/>
      <c r="FL3" s="67"/>
      <c r="FM3" s="67"/>
      <c r="FN3" s="67"/>
      <c r="FO3" s="67"/>
      <c r="FP3" s="67"/>
      <c r="FQ3" s="67"/>
      <c r="FR3" s="67"/>
      <c r="FS3" s="67"/>
      <c r="FT3" s="67"/>
      <c r="FU3" s="67"/>
      <c r="FV3" s="67"/>
      <c r="FW3" s="67"/>
      <c r="FX3" s="67"/>
      <c r="FY3" s="67"/>
      <c r="FZ3" s="67"/>
      <c r="GA3" s="67"/>
      <c r="GB3" s="67"/>
      <c r="GC3" s="67"/>
      <c r="GD3" s="67"/>
      <c r="GE3" s="67"/>
      <c r="GF3" s="67"/>
      <c r="GG3" s="67"/>
      <c r="GH3" s="67"/>
      <c r="GI3" s="67"/>
      <c r="GJ3" s="67"/>
      <c r="GK3" s="67"/>
      <c r="GL3" s="67"/>
      <c r="GM3" s="67"/>
      <c r="GN3" s="67"/>
      <c r="GO3" s="67"/>
      <c r="GP3" s="67"/>
      <c r="GQ3" s="67"/>
      <c r="GR3" s="67"/>
      <c r="GS3" s="67"/>
      <c r="GT3" s="67"/>
      <c r="GU3" s="67"/>
      <c r="GV3" s="67"/>
      <c r="GW3" s="67"/>
      <c r="GX3" s="67"/>
      <c r="GY3" s="67"/>
      <c r="GZ3" s="67"/>
      <c r="HA3" s="67"/>
      <c r="HB3" s="67"/>
      <c r="HC3" s="67"/>
      <c r="HD3" s="67"/>
      <c r="HE3" s="67"/>
      <c r="HF3" s="67"/>
      <c r="HG3" s="67"/>
      <c r="HH3" s="67"/>
      <c r="HI3" s="67"/>
      <c r="HJ3" s="67"/>
      <c r="HK3" s="67"/>
      <c r="HL3" s="67"/>
      <c r="HM3" s="67"/>
      <c r="HN3" s="67"/>
      <c r="HO3" s="67"/>
      <c r="HP3" s="67"/>
      <c r="HQ3" s="67"/>
      <c r="HR3" s="67"/>
      <c r="HS3" s="67"/>
      <c r="HT3" s="67"/>
      <c r="HU3" s="67"/>
      <c r="HV3" s="67"/>
      <c r="HW3" s="67"/>
      <c r="HX3" s="67"/>
      <c r="HY3" s="67"/>
      <c r="HZ3" s="67"/>
      <c r="IA3" s="67"/>
    </row>
    <row r="4" s="30" customFormat="1" ht="32" customHeight="1" spans="1:234">
      <c r="A4" s="10" t="s">
        <v>84</v>
      </c>
      <c r="B4" s="11" t="s">
        <v>85</v>
      </c>
      <c r="C4" s="11" t="s">
        <v>86</v>
      </c>
      <c r="D4" s="11"/>
      <c r="E4" s="11"/>
      <c r="F4" s="11"/>
      <c r="G4" s="11"/>
      <c r="H4" s="12" t="s">
        <v>87</v>
      </c>
      <c r="I4" s="11" t="s">
        <v>88</v>
      </c>
      <c r="J4" s="41" t="s">
        <v>89</v>
      </c>
      <c r="K4" s="68" t="s">
        <v>90</v>
      </c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67"/>
      <c r="Y4" s="67"/>
      <c r="Z4" s="67"/>
      <c r="AA4" s="67"/>
      <c r="AB4" s="67"/>
      <c r="AC4" s="67"/>
      <c r="AD4" s="67"/>
      <c r="AE4" s="67"/>
      <c r="AF4" s="67"/>
      <c r="AG4" s="67"/>
      <c r="AH4" s="67"/>
      <c r="AI4" s="67"/>
      <c r="AJ4" s="67"/>
      <c r="AK4" s="67"/>
      <c r="AL4" s="67"/>
      <c r="AM4" s="67"/>
      <c r="AN4" s="67"/>
      <c r="AO4" s="67"/>
      <c r="AP4" s="67"/>
      <c r="AQ4" s="67"/>
      <c r="AR4" s="67"/>
      <c r="AS4" s="67"/>
      <c r="AT4" s="67"/>
      <c r="AU4" s="67"/>
      <c r="AV4" s="67"/>
      <c r="AW4" s="67"/>
      <c r="AX4" s="67"/>
      <c r="AY4" s="67"/>
      <c r="AZ4" s="67"/>
      <c r="BA4" s="67"/>
      <c r="BB4" s="67"/>
      <c r="BC4" s="67"/>
      <c r="BD4" s="67"/>
      <c r="BE4" s="67"/>
      <c r="BF4" s="67"/>
      <c r="BG4" s="67"/>
      <c r="BH4" s="67"/>
      <c r="BI4" s="67"/>
      <c r="BJ4" s="67"/>
      <c r="BK4" s="67"/>
      <c r="BL4" s="67"/>
      <c r="BM4" s="67"/>
      <c r="BN4" s="67"/>
      <c r="BO4" s="67"/>
      <c r="BP4" s="67"/>
      <c r="BQ4" s="67"/>
      <c r="BR4" s="67"/>
      <c r="BS4" s="67"/>
      <c r="BT4" s="67"/>
      <c r="BU4" s="67"/>
      <c r="BV4" s="67"/>
      <c r="BW4" s="67"/>
      <c r="BX4" s="67"/>
      <c r="BY4" s="67"/>
      <c r="BZ4" s="67"/>
      <c r="CA4" s="67"/>
      <c r="CB4" s="67"/>
      <c r="CC4" s="67"/>
      <c r="CD4" s="67"/>
      <c r="CE4" s="67"/>
      <c r="CF4" s="67"/>
      <c r="CG4" s="67"/>
      <c r="CH4" s="67"/>
      <c r="CI4" s="67"/>
      <c r="CJ4" s="67"/>
      <c r="CK4" s="67"/>
      <c r="CL4" s="67"/>
      <c r="CM4" s="67"/>
      <c r="CN4" s="67"/>
      <c r="CO4" s="67"/>
      <c r="CP4" s="67"/>
      <c r="CQ4" s="67"/>
      <c r="CR4" s="67"/>
      <c r="CS4" s="67"/>
      <c r="CT4" s="67"/>
      <c r="CU4" s="67"/>
      <c r="CV4" s="67"/>
      <c r="CW4" s="67"/>
      <c r="CX4" s="67"/>
      <c r="CY4" s="67"/>
      <c r="CZ4" s="67"/>
      <c r="DA4" s="67"/>
      <c r="DB4" s="67"/>
      <c r="DC4" s="67"/>
      <c r="DD4" s="67"/>
      <c r="DE4" s="67"/>
      <c r="DF4" s="67"/>
      <c r="DG4" s="67"/>
      <c r="DH4" s="67"/>
      <c r="DI4" s="67"/>
      <c r="DJ4" s="67"/>
      <c r="DK4" s="67"/>
      <c r="DL4" s="67"/>
      <c r="DM4" s="67"/>
      <c r="DN4" s="67"/>
      <c r="DO4" s="67"/>
      <c r="DP4" s="67"/>
      <c r="DQ4" s="67"/>
      <c r="DR4" s="67"/>
      <c r="DS4" s="67"/>
      <c r="DT4" s="67"/>
      <c r="DU4" s="67"/>
      <c r="DV4" s="67"/>
      <c r="DW4" s="67"/>
      <c r="DX4" s="67"/>
      <c r="DY4" s="67"/>
      <c r="DZ4" s="67"/>
      <c r="EA4" s="67"/>
      <c r="EB4" s="67"/>
      <c r="EC4" s="67"/>
      <c r="ED4" s="67"/>
      <c r="EE4" s="67"/>
      <c r="EF4" s="67"/>
      <c r="EG4" s="67"/>
      <c r="EH4" s="67"/>
      <c r="EI4" s="67"/>
      <c r="EJ4" s="67"/>
      <c r="EK4" s="67"/>
      <c r="EL4" s="67"/>
      <c r="EM4" s="67"/>
      <c r="EN4" s="67"/>
      <c r="EO4" s="67"/>
      <c r="EP4" s="67"/>
      <c r="EQ4" s="67"/>
      <c r="ER4" s="67"/>
      <c r="ES4" s="67"/>
      <c r="ET4" s="67"/>
      <c r="EU4" s="67"/>
      <c r="EV4" s="67"/>
      <c r="EW4" s="67"/>
      <c r="EX4" s="67"/>
      <c r="EY4" s="67"/>
      <c r="EZ4" s="67"/>
      <c r="FA4" s="67"/>
      <c r="FB4" s="67"/>
      <c r="FC4" s="67"/>
      <c r="FD4" s="67"/>
      <c r="FE4" s="67"/>
      <c r="FF4" s="67"/>
      <c r="FG4" s="67"/>
      <c r="FH4" s="67"/>
      <c r="FI4" s="67"/>
      <c r="FJ4" s="67"/>
      <c r="FK4" s="67"/>
      <c r="FL4" s="67"/>
      <c r="FM4" s="67"/>
      <c r="FN4" s="67"/>
      <c r="FO4" s="67"/>
      <c r="FP4" s="67"/>
      <c r="FQ4" s="67"/>
      <c r="FR4" s="67"/>
      <c r="FS4" s="67"/>
      <c r="FT4" s="67"/>
      <c r="FU4" s="67"/>
      <c r="FV4" s="67"/>
      <c r="FW4" s="67"/>
      <c r="FX4" s="67"/>
      <c r="FY4" s="67"/>
      <c r="FZ4" s="67"/>
      <c r="GA4" s="67"/>
      <c r="GB4" s="67"/>
      <c r="GC4" s="67"/>
      <c r="GD4" s="67"/>
      <c r="GE4" s="67"/>
      <c r="GF4" s="67"/>
      <c r="GG4" s="67"/>
      <c r="GH4" s="67"/>
      <c r="GI4" s="67"/>
      <c r="GJ4" s="67"/>
      <c r="GK4" s="67"/>
      <c r="GL4" s="67"/>
      <c r="GM4" s="67"/>
      <c r="GN4" s="67"/>
      <c r="GO4" s="67"/>
      <c r="GP4" s="67"/>
      <c r="GQ4" s="67"/>
      <c r="GR4" s="67"/>
      <c r="GS4" s="67"/>
      <c r="GT4" s="67"/>
      <c r="GU4" s="67"/>
      <c r="GV4" s="67"/>
      <c r="GW4" s="67"/>
      <c r="GX4" s="67"/>
      <c r="GY4" s="67"/>
      <c r="GZ4" s="67"/>
      <c r="HA4" s="67"/>
      <c r="HB4" s="67"/>
      <c r="HC4" s="67"/>
      <c r="HD4" s="67"/>
      <c r="HE4" s="67"/>
      <c r="HF4" s="67"/>
      <c r="HG4" s="67"/>
      <c r="HH4" s="67"/>
      <c r="HI4" s="67"/>
      <c r="HJ4" s="67"/>
      <c r="HK4" s="67"/>
      <c r="HL4" s="67"/>
      <c r="HM4" s="67"/>
      <c r="HN4" s="67"/>
      <c r="HO4" s="67"/>
      <c r="HP4" s="67"/>
      <c r="HQ4" s="67"/>
      <c r="HR4" s="67"/>
      <c r="HS4" s="67"/>
      <c r="HT4" s="67"/>
      <c r="HU4" s="67"/>
      <c r="HV4" s="67"/>
      <c r="HW4" s="67"/>
      <c r="HX4" s="67"/>
      <c r="HY4" s="67"/>
      <c r="HZ4" s="67"/>
    </row>
    <row r="5" s="30" customFormat="1" ht="22" customHeight="1" spans="1:234">
      <c r="A5" s="10">
        <v>1</v>
      </c>
      <c r="B5" s="8" t="s">
        <v>91</v>
      </c>
      <c r="C5" s="12" t="s">
        <v>92</v>
      </c>
      <c r="D5" s="12"/>
      <c r="E5" s="12"/>
      <c r="F5" s="12"/>
      <c r="G5" s="12"/>
      <c r="H5" s="16">
        <f>9.86*8.05</f>
        <v>79.37</v>
      </c>
      <c r="I5" s="12">
        <v>842</v>
      </c>
      <c r="J5" s="43">
        <f>H5*I5</f>
        <v>66830</v>
      </c>
      <c r="K5" s="16" t="s">
        <v>93</v>
      </c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7"/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/>
      <c r="BI5" s="67"/>
      <c r="BJ5" s="67"/>
      <c r="BK5" s="67"/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67"/>
      <c r="BX5" s="67"/>
      <c r="BY5" s="67"/>
      <c r="BZ5" s="67"/>
      <c r="CA5" s="67"/>
      <c r="CB5" s="67"/>
      <c r="CC5" s="67"/>
      <c r="CD5" s="67"/>
      <c r="CE5" s="67"/>
      <c r="CF5" s="67"/>
      <c r="CG5" s="67"/>
      <c r="CH5" s="67"/>
      <c r="CI5" s="67"/>
      <c r="CJ5" s="67"/>
      <c r="CK5" s="67"/>
      <c r="CL5" s="67"/>
      <c r="CM5" s="67"/>
      <c r="CN5" s="67"/>
      <c r="CO5" s="67"/>
      <c r="CP5" s="67"/>
      <c r="CQ5" s="67"/>
      <c r="CR5" s="67"/>
      <c r="CS5" s="67"/>
      <c r="CT5" s="67"/>
      <c r="CU5" s="67"/>
      <c r="CV5" s="67"/>
      <c r="CW5" s="67"/>
      <c r="CX5" s="67"/>
      <c r="CY5" s="67"/>
      <c r="CZ5" s="67"/>
      <c r="DA5" s="67"/>
      <c r="DB5" s="67"/>
      <c r="DC5" s="67"/>
      <c r="DD5" s="67"/>
      <c r="DE5" s="67"/>
      <c r="DF5" s="67"/>
      <c r="DG5" s="67"/>
      <c r="DH5" s="67"/>
      <c r="DI5" s="67"/>
      <c r="DJ5" s="67"/>
      <c r="DK5" s="67"/>
      <c r="DL5" s="67"/>
      <c r="DM5" s="67"/>
      <c r="DN5" s="67"/>
      <c r="DO5" s="67"/>
      <c r="DP5" s="67"/>
      <c r="DQ5" s="67"/>
      <c r="DR5" s="67"/>
      <c r="DS5" s="67"/>
      <c r="DT5" s="67"/>
      <c r="DU5" s="67"/>
      <c r="DV5" s="67"/>
      <c r="DW5" s="67"/>
      <c r="DX5" s="67"/>
      <c r="DY5" s="67"/>
      <c r="DZ5" s="67"/>
      <c r="EA5" s="67"/>
      <c r="EB5" s="67"/>
      <c r="EC5" s="67"/>
      <c r="ED5" s="67"/>
      <c r="EE5" s="67"/>
      <c r="EF5" s="67"/>
      <c r="EG5" s="67"/>
      <c r="EH5" s="67"/>
      <c r="EI5" s="67"/>
      <c r="EJ5" s="67"/>
      <c r="EK5" s="67"/>
      <c r="EL5" s="67"/>
      <c r="EM5" s="67"/>
      <c r="EN5" s="67"/>
      <c r="EO5" s="67"/>
      <c r="EP5" s="67"/>
      <c r="EQ5" s="67"/>
      <c r="ER5" s="67"/>
      <c r="ES5" s="67"/>
      <c r="ET5" s="67"/>
      <c r="EU5" s="67"/>
      <c r="EV5" s="67"/>
      <c r="EW5" s="67"/>
      <c r="EX5" s="67"/>
      <c r="EY5" s="67"/>
      <c r="EZ5" s="67"/>
      <c r="FA5" s="67"/>
      <c r="FB5" s="67"/>
      <c r="FC5" s="67"/>
      <c r="FD5" s="67"/>
      <c r="FE5" s="67"/>
      <c r="FF5" s="67"/>
      <c r="FG5" s="67"/>
      <c r="FH5" s="67"/>
      <c r="FI5" s="67"/>
      <c r="FJ5" s="67"/>
      <c r="FK5" s="67"/>
      <c r="FL5" s="67"/>
      <c r="FM5" s="67"/>
      <c r="FN5" s="67"/>
      <c r="FO5" s="67"/>
      <c r="FP5" s="67"/>
      <c r="FQ5" s="67"/>
      <c r="FR5" s="67"/>
      <c r="FS5" s="67"/>
      <c r="FT5" s="67"/>
      <c r="FU5" s="67"/>
      <c r="FV5" s="67"/>
      <c r="FW5" s="67"/>
      <c r="FX5" s="67"/>
      <c r="FY5" s="67"/>
      <c r="FZ5" s="67"/>
      <c r="GA5" s="67"/>
      <c r="GB5" s="67"/>
      <c r="GC5" s="67"/>
      <c r="GD5" s="67"/>
      <c r="GE5" s="67"/>
      <c r="GF5" s="67"/>
      <c r="GG5" s="67"/>
      <c r="GH5" s="67"/>
      <c r="GI5" s="67"/>
      <c r="GJ5" s="67"/>
      <c r="GK5" s="67"/>
      <c r="GL5" s="67"/>
      <c r="GM5" s="67"/>
      <c r="GN5" s="67"/>
      <c r="GO5" s="67"/>
      <c r="GP5" s="67"/>
      <c r="GQ5" s="67"/>
      <c r="GR5" s="67"/>
      <c r="GS5" s="67"/>
      <c r="GT5" s="67"/>
      <c r="GU5" s="67"/>
      <c r="GV5" s="67"/>
      <c r="GW5" s="67"/>
      <c r="GX5" s="67"/>
      <c r="GY5" s="67"/>
      <c r="GZ5" s="67"/>
      <c r="HA5" s="67"/>
      <c r="HB5" s="67"/>
      <c r="HC5" s="67"/>
      <c r="HD5" s="67"/>
      <c r="HE5" s="67"/>
      <c r="HF5" s="67"/>
      <c r="HG5" s="67"/>
      <c r="HH5" s="67"/>
      <c r="HI5" s="67"/>
      <c r="HJ5" s="67"/>
      <c r="HK5" s="67"/>
      <c r="HL5" s="67"/>
      <c r="HM5" s="67"/>
      <c r="HN5" s="67"/>
      <c r="HO5" s="67"/>
      <c r="HP5" s="67"/>
      <c r="HQ5" s="67"/>
      <c r="HR5" s="67"/>
      <c r="HS5" s="67"/>
      <c r="HT5" s="67"/>
      <c r="HU5" s="67"/>
      <c r="HV5" s="67"/>
      <c r="HW5" s="67"/>
      <c r="HX5" s="67"/>
      <c r="HY5" s="67"/>
      <c r="HZ5" s="67"/>
    </row>
    <row r="6" s="30" customFormat="1" ht="22" customHeight="1" spans="1:234">
      <c r="A6" s="10">
        <v>2</v>
      </c>
      <c r="B6" s="8" t="s">
        <v>94</v>
      </c>
      <c r="C6" s="12" t="s">
        <v>95</v>
      </c>
      <c r="D6" s="12"/>
      <c r="E6" s="12"/>
      <c r="F6" s="12"/>
      <c r="G6" s="12"/>
      <c r="H6" s="16">
        <f>12.4*4</f>
        <v>49.6</v>
      </c>
      <c r="I6" s="12">
        <v>675</v>
      </c>
      <c r="J6" s="43">
        <f>H6*I6</f>
        <v>33480</v>
      </c>
      <c r="K6" s="16" t="s">
        <v>96</v>
      </c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67"/>
      <c r="AE6" s="67"/>
      <c r="AF6" s="67"/>
      <c r="AG6" s="67"/>
      <c r="AH6" s="67"/>
      <c r="AI6" s="67"/>
      <c r="AJ6" s="67"/>
      <c r="AK6" s="67"/>
      <c r="AL6" s="67"/>
      <c r="AM6" s="67"/>
      <c r="AN6" s="67"/>
      <c r="AO6" s="67"/>
      <c r="AP6" s="67"/>
      <c r="AQ6" s="67"/>
      <c r="AR6" s="67"/>
      <c r="AS6" s="67"/>
      <c r="AT6" s="67"/>
      <c r="AU6" s="67"/>
      <c r="AV6" s="67"/>
      <c r="AW6" s="67"/>
      <c r="AX6" s="67"/>
      <c r="AY6" s="67"/>
      <c r="AZ6" s="67"/>
      <c r="BA6" s="67"/>
      <c r="BB6" s="67"/>
      <c r="BC6" s="67"/>
      <c r="BD6" s="67"/>
      <c r="BE6" s="67"/>
      <c r="BF6" s="67"/>
      <c r="BG6" s="67"/>
      <c r="BH6" s="67"/>
      <c r="BI6" s="67"/>
      <c r="BJ6" s="67"/>
      <c r="BK6" s="67"/>
      <c r="BL6" s="67"/>
      <c r="BM6" s="67"/>
      <c r="BN6" s="67"/>
      <c r="BO6" s="67"/>
      <c r="BP6" s="67"/>
      <c r="BQ6" s="67"/>
      <c r="BR6" s="67"/>
      <c r="BS6" s="67"/>
      <c r="BT6" s="67"/>
      <c r="BU6" s="67"/>
      <c r="BV6" s="67"/>
      <c r="BW6" s="67"/>
      <c r="BX6" s="67"/>
      <c r="BY6" s="67"/>
      <c r="BZ6" s="67"/>
      <c r="CA6" s="67"/>
      <c r="CB6" s="67"/>
      <c r="CC6" s="67"/>
      <c r="CD6" s="67"/>
      <c r="CE6" s="67"/>
      <c r="CF6" s="67"/>
      <c r="CG6" s="67"/>
      <c r="CH6" s="67"/>
      <c r="CI6" s="67"/>
      <c r="CJ6" s="67"/>
      <c r="CK6" s="67"/>
      <c r="CL6" s="67"/>
      <c r="CM6" s="67"/>
      <c r="CN6" s="67"/>
      <c r="CO6" s="67"/>
      <c r="CP6" s="67"/>
      <c r="CQ6" s="67"/>
      <c r="CR6" s="67"/>
      <c r="CS6" s="67"/>
      <c r="CT6" s="67"/>
      <c r="CU6" s="67"/>
      <c r="CV6" s="67"/>
      <c r="CW6" s="67"/>
      <c r="CX6" s="67"/>
      <c r="CY6" s="67"/>
      <c r="CZ6" s="67"/>
      <c r="DA6" s="67"/>
      <c r="DB6" s="67"/>
      <c r="DC6" s="67"/>
      <c r="DD6" s="67"/>
      <c r="DE6" s="67"/>
      <c r="DF6" s="67"/>
      <c r="DG6" s="67"/>
      <c r="DH6" s="67"/>
      <c r="DI6" s="67"/>
      <c r="DJ6" s="67"/>
      <c r="DK6" s="67"/>
      <c r="DL6" s="67"/>
      <c r="DM6" s="67"/>
      <c r="DN6" s="67"/>
      <c r="DO6" s="67"/>
      <c r="DP6" s="67"/>
      <c r="DQ6" s="67"/>
      <c r="DR6" s="67"/>
      <c r="DS6" s="67"/>
      <c r="DT6" s="67"/>
      <c r="DU6" s="67"/>
      <c r="DV6" s="67"/>
      <c r="DW6" s="67"/>
      <c r="DX6" s="67"/>
      <c r="DY6" s="67"/>
      <c r="DZ6" s="67"/>
      <c r="EA6" s="67"/>
      <c r="EB6" s="67"/>
      <c r="EC6" s="67"/>
      <c r="ED6" s="67"/>
      <c r="EE6" s="67"/>
      <c r="EF6" s="67"/>
      <c r="EG6" s="67"/>
      <c r="EH6" s="67"/>
      <c r="EI6" s="67"/>
      <c r="EJ6" s="67"/>
      <c r="EK6" s="67"/>
      <c r="EL6" s="67"/>
      <c r="EM6" s="67"/>
      <c r="EN6" s="67"/>
      <c r="EO6" s="67"/>
      <c r="EP6" s="67"/>
      <c r="EQ6" s="67"/>
      <c r="ER6" s="67"/>
      <c r="ES6" s="67"/>
      <c r="ET6" s="67"/>
      <c r="EU6" s="67"/>
      <c r="EV6" s="67"/>
      <c r="EW6" s="67"/>
      <c r="EX6" s="67"/>
      <c r="EY6" s="67"/>
      <c r="EZ6" s="67"/>
      <c r="FA6" s="67"/>
      <c r="FB6" s="67"/>
      <c r="FC6" s="67"/>
      <c r="FD6" s="67"/>
      <c r="FE6" s="67"/>
      <c r="FF6" s="67"/>
      <c r="FG6" s="67"/>
      <c r="FH6" s="67"/>
      <c r="FI6" s="67"/>
      <c r="FJ6" s="67"/>
      <c r="FK6" s="67"/>
      <c r="FL6" s="67"/>
      <c r="FM6" s="67"/>
      <c r="FN6" s="67"/>
      <c r="FO6" s="67"/>
      <c r="FP6" s="67"/>
      <c r="FQ6" s="67"/>
      <c r="FR6" s="67"/>
      <c r="FS6" s="67"/>
      <c r="FT6" s="67"/>
      <c r="FU6" s="67"/>
      <c r="FV6" s="67"/>
      <c r="FW6" s="67"/>
      <c r="FX6" s="67"/>
      <c r="FY6" s="67"/>
      <c r="FZ6" s="67"/>
      <c r="GA6" s="67"/>
      <c r="GB6" s="67"/>
      <c r="GC6" s="67"/>
      <c r="GD6" s="67"/>
      <c r="GE6" s="67"/>
      <c r="GF6" s="67"/>
      <c r="GG6" s="67"/>
      <c r="GH6" s="67"/>
      <c r="GI6" s="67"/>
      <c r="GJ6" s="67"/>
      <c r="GK6" s="67"/>
      <c r="GL6" s="67"/>
      <c r="GM6" s="67"/>
      <c r="GN6" s="67"/>
      <c r="GO6" s="67"/>
      <c r="GP6" s="67"/>
      <c r="GQ6" s="67"/>
      <c r="GR6" s="67"/>
      <c r="GS6" s="67"/>
      <c r="GT6" s="67"/>
      <c r="GU6" s="67"/>
      <c r="GV6" s="67"/>
      <c r="GW6" s="67"/>
      <c r="GX6" s="67"/>
      <c r="GY6" s="67"/>
      <c r="GZ6" s="67"/>
      <c r="HA6" s="67"/>
      <c r="HB6" s="67"/>
      <c r="HC6" s="67"/>
      <c r="HD6" s="67"/>
      <c r="HE6" s="67"/>
      <c r="HF6" s="67"/>
      <c r="HG6" s="67"/>
      <c r="HH6" s="67"/>
      <c r="HI6" s="67"/>
      <c r="HJ6" s="67"/>
      <c r="HK6" s="67"/>
      <c r="HL6" s="67"/>
      <c r="HM6" s="67"/>
      <c r="HN6" s="67"/>
      <c r="HO6" s="67"/>
      <c r="HP6" s="67"/>
      <c r="HQ6" s="67"/>
      <c r="HR6" s="67"/>
      <c r="HS6" s="67"/>
      <c r="HT6" s="67"/>
      <c r="HU6" s="67"/>
      <c r="HV6" s="67"/>
      <c r="HW6" s="67"/>
      <c r="HX6" s="67"/>
      <c r="HY6" s="67"/>
      <c r="HZ6" s="67"/>
    </row>
    <row r="7" s="30" customFormat="1" ht="22" customHeight="1" spans="1:234">
      <c r="A7" s="10">
        <v>3</v>
      </c>
      <c r="B7" s="8" t="s">
        <v>97</v>
      </c>
      <c r="C7" s="12" t="s">
        <v>95</v>
      </c>
      <c r="D7" s="12"/>
      <c r="E7" s="12"/>
      <c r="F7" s="12"/>
      <c r="G7" s="12"/>
      <c r="H7" s="16">
        <f>9.9*4</f>
        <v>39.6</v>
      </c>
      <c r="I7" s="12">
        <v>663</v>
      </c>
      <c r="J7" s="43">
        <f>H7*I7</f>
        <v>26255</v>
      </c>
      <c r="K7" s="16" t="s">
        <v>98</v>
      </c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67"/>
      <c r="Y7" s="67"/>
      <c r="Z7" s="67"/>
      <c r="AA7" s="67"/>
      <c r="AB7" s="67"/>
      <c r="AC7" s="67"/>
      <c r="AD7" s="67"/>
      <c r="AE7" s="67"/>
      <c r="AF7" s="67"/>
      <c r="AG7" s="67"/>
      <c r="AH7" s="67"/>
      <c r="AI7" s="67"/>
      <c r="AJ7" s="67"/>
      <c r="AK7" s="67"/>
      <c r="AL7" s="67"/>
      <c r="AM7" s="67"/>
      <c r="AN7" s="67"/>
      <c r="AO7" s="67"/>
      <c r="AP7" s="67"/>
      <c r="AQ7" s="67"/>
      <c r="AR7" s="67"/>
      <c r="AS7" s="67"/>
      <c r="AT7" s="67"/>
      <c r="AU7" s="67"/>
      <c r="AV7" s="67"/>
      <c r="AW7" s="67"/>
      <c r="AX7" s="67"/>
      <c r="AY7" s="67"/>
      <c r="AZ7" s="67"/>
      <c r="BA7" s="67"/>
      <c r="BB7" s="67"/>
      <c r="BC7" s="67"/>
      <c r="BD7" s="67"/>
      <c r="BE7" s="67"/>
      <c r="BF7" s="67"/>
      <c r="BG7" s="67"/>
      <c r="BH7" s="67"/>
      <c r="BI7" s="67"/>
      <c r="BJ7" s="67"/>
      <c r="BK7" s="67"/>
      <c r="BL7" s="67"/>
      <c r="BM7" s="67"/>
      <c r="BN7" s="67"/>
      <c r="BO7" s="67"/>
      <c r="BP7" s="67"/>
      <c r="BQ7" s="67"/>
      <c r="BR7" s="67"/>
      <c r="BS7" s="67"/>
      <c r="BT7" s="67"/>
      <c r="BU7" s="67"/>
      <c r="BV7" s="67"/>
      <c r="BW7" s="67"/>
      <c r="BX7" s="67"/>
      <c r="BY7" s="67"/>
      <c r="BZ7" s="67"/>
      <c r="CA7" s="67"/>
      <c r="CB7" s="67"/>
      <c r="CC7" s="67"/>
      <c r="CD7" s="67"/>
      <c r="CE7" s="67"/>
      <c r="CF7" s="67"/>
      <c r="CG7" s="67"/>
      <c r="CH7" s="67"/>
      <c r="CI7" s="67"/>
      <c r="CJ7" s="67"/>
      <c r="CK7" s="67"/>
      <c r="CL7" s="67"/>
      <c r="CM7" s="67"/>
      <c r="CN7" s="67"/>
      <c r="CO7" s="67"/>
      <c r="CP7" s="67"/>
      <c r="CQ7" s="67"/>
      <c r="CR7" s="67"/>
      <c r="CS7" s="67"/>
      <c r="CT7" s="67"/>
      <c r="CU7" s="67"/>
      <c r="CV7" s="67"/>
      <c r="CW7" s="67"/>
      <c r="CX7" s="67"/>
      <c r="CY7" s="67"/>
      <c r="CZ7" s="67"/>
      <c r="DA7" s="67"/>
      <c r="DB7" s="67"/>
      <c r="DC7" s="67"/>
      <c r="DD7" s="67"/>
      <c r="DE7" s="67"/>
      <c r="DF7" s="67"/>
      <c r="DG7" s="67"/>
      <c r="DH7" s="67"/>
      <c r="DI7" s="67"/>
      <c r="DJ7" s="67"/>
      <c r="DK7" s="67"/>
      <c r="DL7" s="67"/>
      <c r="DM7" s="67"/>
      <c r="DN7" s="67"/>
      <c r="DO7" s="67"/>
      <c r="DP7" s="67"/>
      <c r="DQ7" s="67"/>
      <c r="DR7" s="67"/>
      <c r="DS7" s="67"/>
      <c r="DT7" s="67"/>
      <c r="DU7" s="67"/>
      <c r="DV7" s="67"/>
      <c r="DW7" s="67"/>
      <c r="DX7" s="67"/>
      <c r="DY7" s="67"/>
      <c r="DZ7" s="67"/>
      <c r="EA7" s="67"/>
      <c r="EB7" s="67"/>
      <c r="EC7" s="67"/>
      <c r="ED7" s="67"/>
      <c r="EE7" s="67"/>
      <c r="EF7" s="67"/>
      <c r="EG7" s="67"/>
      <c r="EH7" s="67"/>
      <c r="EI7" s="67"/>
      <c r="EJ7" s="67"/>
      <c r="EK7" s="67"/>
      <c r="EL7" s="67"/>
      <c r="EM7" s="67"/>
      <c r="EN7" s="67"/>
      <c r="EO7" s="67"/>
      <c r="EP7" s="67"/>
      <c r="EQ7" s="67"/>
      <c r="ER7" s="67"/>
      <c r="ES7" s="67"/>
      <c r="ET7" s="67"/>
      <c r="EU7" s="67"/>
      <c r="EV7" s="67"/>
      <c r="EW7" s="67"/>
      <c r="EX7" s="67"/>
      <c r="EY7" s="67"/>
      <c r="EZ7" s="67"/>
      <c r="FA7" s="67"/>
      <c r="FB7" s="67"/>
      <c r="FC7" s="67"/>
      <c r="FD7" s="67"/>
      <c r="FE7" s="67"/>
      <c r="FF7" s="67"/>
      <c r="FG7" s="67"/>
      <c r="FH7" s="67"/>
      <c r="FI7" s="67"/>
      <c r="FJ7" s="67"/>
      <c r="FK7" s="67"/>
      <c r="FL7" s="67"/>
      <c r="FM7" s="67"/>
      <c r="FN7" s="67"/>
      <c r="FO7" s="67"/>
      <c r="FP7" s="67"/>
      <c r="FQ7" s="67"/>
      <c r="FR7" s="67"/>
      <c r="FS7" s="67"/>
      <c r="FT7" s="67"/>
      <c r="FU7" s="67"/>
      <c r="FV7" s="67"/>
      <c r="FW7" s="67"/>
      <c r="FX7" s="67"/>
      <c r="FY7" s="67"/>
      <c r="FZ7" s="67"/>
      <c r="GA7" s="67"/>
      <c r="GB7" s="67"/>
      <c r="GC7" s="67"/>
      <c r="GD7" s="67"/>
      <c r="GE7" s="67"/>
      <c r="GF7" s="67"/>
      <c r="GG7" s="67"/>
      <c r="GH7" s="67"/>
      <c r="GI7" s="67"/>
      <c r="GJ7" s="67"/>
      <c r="GK7" s="67"/>
      <c r="GL7" s="67"/>
      <c r="GM7" s="67"/>
      <c r="GN7" s="67"/>
      <c r="GO7" s="67"/>
      <c r="GP7" s="67"/>
      <c r="GQ7" s="67"/>
      <c r="GR7" s="67"/>
      <c r="GS7" s="67"/>
      <c r="GT7" s="67"/>
      <c r="GU7" s="67"/>
      <c r="GV7" s="67"/>
      <c r="GW7" s="67"/>
      <c r="GX7" s="67"/>
      <c r="GY7" s="67"/>
      <c r="GZ7" s="67"/>
      <c r="HA7" s="67"/>
      <c r="HB7" s="67"/>
      <c r="HC7" s="67"/>
      <c r="HD7" s="67"/>
      <c r="HE7" s="67"/>
      <c r="HF7" s="67"/>
      <c r="HG7" s="67"/>
      <c r="HH7" s="67"/>
      <c r="HI7" s="67"/>
      <c r="HJ7" s="67"/>
      <c r="HK7" s="67"/>
      <c r="HL7" s="67"/>
      <c r="HM7" s="67"/>
      <c r="HN7" s="67"/>
      <c r="HO7" s="67"/>
      <c r="HP7" s="67"/>
      <c r="HQ7" s="67"/>
      <c r="HR7" s="67"/>
      <c r="HS7" s="67"/>
      <c r="HT7" s="67"/>
      <c r="HU7" s="67"/>
      <c r="HV7" s="67"/>
      <c r="HW7" s="67"/>
      <c r="HX7" s="67"/>
      <c r="HY7" s="67"/>
      <c r="HZ7" s="67"/>
    </row>
    <row r="8" s="30" customFormat="1" ht="22" customHeight="1" spans="1:234">
      <c r="A8" s="10"/>
      <c r="B8" s="10"/>
      <c r="C8" s="13"/>
      <c r="D8" s="14"/>
      <c r="E8" s="14"/>
      <c r="F8" s="14"/>
      <c r="G8" s="15"/>
      <c r="H8" s="16"/>
      <c r="I8" s="12"/>
      <c r="J8" s="43"/>
      <c r="K8" s="68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67"/>
      <c r="Y8" s="67"/>
      <c r="Z8" s="67"/>
      <c r="AA8" s="67"/>
      <c r="AB8" s="67"/>
      <c r="AC8" s="67"/>
      <c r="AD8" s="67"/>
      <c r="AE8" s="67"/>
      <c r="AF8" s="67"/>
      <c r="AG8" s="67"/>
      <c r="AH8" s="67"/>
      <c r="AI8" s="67"/>
      <c r="AJ8" s="67"/>
      <c r="AK8" s="67"/>
      <c r="AL8" s="67"/>
      <c r="AM8" s="67"/>
      <c r="AN8" s="67"/>
      <c r="AO8" s="67"/>
      <c r="AP8" s="67"/>
      <c r="AQ8" s="67"/>
      <c r="AR8" s="67"/>
      <c r="AS8" s="67"/>
      <c r="AT8" s="67"/>
      <c r="AU8" s="67"/>
      <c r="AV8" s="67"/>
      <c r="AW8" s="67"/>
      <c r="AX8" s="67"/>
      <c r="AY8" s="67"/>
      <c r="AZ8" s="67"/>
      <c r="BA8" s="67"/>
      <c r="BB8" s="67"/>
      <c r="BC8" s="67"/>
      <c r="BD8" s="67"/>
      <c r="BE8" s="67"/>
      <c r="BF8" s="67"/>
      <c r="BG8" s="67"/>
      <c r="BH8" s="67"/>
      <c r="BI8" s="67"/>
      <c r="BJ8" s="67"/>
      <c r="BK8" s="67"/>
      <c r="BL8" s="67"/>
      <c r="BM8" s="67"/>
      <c r="BN8" s="67"/>
      <c r="BO8" s="67"/>
      <c r="BP8" s="67"/>
      <c r="BQ8" s="67"/>
      <c r="BR8" s="67"/>
      <c r="BS8" s="67"/>
      <c r="BT8" s="67"/>
      <c r="BU8" s="67"/>
      <c r="BV8" s="67"/>
      <c r="BW8" s="67"/>
      <c r="BX8" s="67"/>
      <c r="BY8" s="67"/>
      <c r="BZ8" s="67"/>
      <c r="CA8" s="67"/>
      <c r="CB8" s="67"/>
      <c r="CC8" s="67"/>
      <c r="CD8" s="67"/>
      <c r="CE8" s="67"/>
      <c r="CF8" s="67"/>
      <c r="CG8" s="67"/>
      <c r="CH8" s="67"/>
      <c r="CI8" s="67"/>
      <c r="CJ8" s="67"/>
      <c r="CK8" s="67"/>
      <c r="CL8" s="67"/>
      <c r="CM8" s="67"/>
      <c r="CN8" s="67"/>
      <c r="CO8" s="67"/>
      <c r="CP8" s="67"/>
      <c r="CQ8" s="67"/>
      <c r="CR8" s="67"/>
      <c r="CS8" s="67"/>
      <c r="CT8" s="67"/>
      <c r="CU8" s="67"/>
      <c r="CV8" s="67"/>
      <c r="CW8" s="67"/>
      <c r="CX8" s="67"/>
      <c r="CY8" s="67"/>
      <c r="CZ8" s="67"/>
      <c r="DA8" s="67"/>
      <c r="DB8" s="67"/>
      <c r="DC8" s="67"/>
      <c r="DD8" s="67"/>
      <c r="DE8" s="67"/>
      <c r="DF8" s="67"/>
      <c r="DG8" s="67"/>
      <c r="DH8" s="67"/>
      <c r="DI8" s="67"/>
      <c r="DJ8" s="67"/>
      <c r="DK8" s="67"/>
      <c r="DL8" s="67"/>
      <c r="DM8" s="67"/>
      <c r="DN8" s="67"/>
      <c r="DO8" s="67"/>
      <c r="DP8" s="67"/>
      <c r="DQ8" s="67"/>
      <c r="DR8" s="67"/>
      <c r="DS8" s="67"/>
      <c r="DT8" s="67"/>
      <c r="DU8" s="67"/>
      <c r="DV8" s="67"/>
      <c r="DW8" s="67"/>
      <c r="DX8" s="67"/>
      <c r="DY8" s="67"/>
      <c r="DZ8" s="67"/>
      <c r="EA8" s="67"/>
      <c r="EB8" s="67"/>
      <c r="EC8" s="67"/>
      <c r="ED8" s="67"/>
      <c r="EE8" s="67"/>
      <c r="EF8" s="67"/>
      <c r="EG8" s="67"/>
      <c r="EH8" s="67"/>
      <c r="EI8" s="67"/>
      <c r="EJ8" s="67"/>
      <c r="EK8" s="67"/>
      <c r="EL8" s="67"/>
      <c r="EM8" s="67"/>
      <c r="EN8" s="67"/>
      <c r="EO8" s="67"/>
      <c r="EP8" s="67"/>
      <c r="EQ8" s="67"/>
      <c r="ER8" s="67"/>
      <c r="ES8" s="67"/>
      <c r="ET8" s="67"/>
      <c r="EU8" s="67"/>
      <c r="EV8" s="67"/>
      <c r="EW8" s="67"/>
      <c r="EX8" s="67"/>
      <c r="EY8" s="67"/>
      <c r="EZ8" s="67"/>
      <c r="FA8" s="67"/>
      <c r="FB8" s="67"/>
      <c r="FC8" s="67"/>
      <c r="FD8" s="67"/>
      <c r="FE8" s="67"/>
      <c r="FF8" s="67"/>
      <c r="FG8" s="67"/>
      <c r="FH8" s="67"/>
      <c r="FI8" s="67"/>
      <c r="FJ8" s="67"/>
      <c r="FK8" s="67"/>
      <c r="FL8" s="67"/>
      <c r="FM8" s="67"/>
      <c r="FN8" s="67"/>
      <c r="FO8" s="67"/>
      <c r="FP8" s="67"/>
      <c r="FQ8" s="67"/>
      <c r="FR8" s="67"/>
      <c r="FS8" s="67"/>
      <c r="FT8" s="67"/>
      <c r="FU8" s="67"/>
      <c r="FV8" s="67"/>
      <c r="FW8" s="67"/>
      <c r="FX8" s="67"/>
      <c r="FY8" s="67"/>
      <c r="FZ8" s="67"/>
      <c r="GA8" s="67"/>
      <c r="GB8" s="67"/>
      <c r="GC8" s="67"/>
      <c r="GD8" s="67"/>
      <c r="GE8" s="67"/>
      <c r="GF8" s="67"/>
      <c r="GG8" s="67"/>
      <c r="GH8" s="67"/>
      <c r="GI8" s="67"/>
      <c r="GJ8" s="67"/>
      <c r="GK8" s="67"/>
      <c r="GL8" s="67"/>
      <c r="GM8" s="67"/>
      <c r="GN8" s="67"/>
      <c r="GO8" s="67"/>
      <c r="GP8" s="67"/>
      <c r="GQ8" s="67"/>
      <c r="GR8" s="67"/>
      <c r="GS8" s="67"/>
      <c r="GT8" s="67"/>
      <c r="GU8" s="67"/>
      <c r="GV8" s="67"/>
      <c r="GW8" s="67"/>
      <c r="GX8" s="67"/>
      <c r="GY8" s="67"/>
      <c r="GZ8" s="67"/>
      <c r="HA8" s="67"/>
      <c r="HB8" s="67"/>
      <c r="HC8" s="67"/>
      <c r="HD8" s="67"/>
      <c r="HE8" s="67"/>
      <c r="HF8" s="67"/>
      <c r="HG8" s="67"/>
      <c r="HH8" s="67"/>
      <c r="HI8" s="67"/>
      <c r="HJ8" s="67"/>
      <c r="HK8" s="67"/>
      <c r="HL8" s="67"/>
      <c r="HM8" s="67"/>
      <c r="HN8" s="67"/>
      <c r="HO8" s="67"/>
      <c r="HP8" s="67"/>
      <c r="HQ8" s="67"/>
      <c r="HR8" s="67"/>
      <c r="HS8" s="67"/>
      <c r="HT8" s="67"/>
      <c r="HU8" s="67"/>
      <c r="HV8" s="67"/>
      <c r="HW8" s="67"/>
      <c r="HX8" s="67"/>
      <c r="HY8" s="67"/>
      <c r="HZ8" s="67"/>
    </row>
    <row r="9" s="30" customFormat="1" ht="22" customHeight="1" spans="1:234">
      <c r="A9" s="10"/>
      <c r="B9" s="10"/>
      <c r="C9" s="18" t="s">
        <v>99</v>
      </c>
      <c r="D9" s="19"/>
      <c r="E9" s="19"/>
      <c r="F9" s="19"/>
      <c r="G9" s="20"/>
      <c r="H9" s="16">
        <f>SUM(H5:H8)</f>
        <v>168.57</v>
      </c>
      <c r="I9" s="12"/>
      <c r="J9" s="43">
        <f>SUM(J5:J8)</f>
        <v>126565</v>
      </c>
      <c r="K9" s="68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67"/>
      <c r="Y9" s="67"/>
      <c r="Z9" s="67"/>
      <c r="AA9" s="67"/>
      <c r="AB9" s="67"/>
      <c r="AC9" s="67"/>
      <c r="AD9" s="67"/>
      <c r="AE9" s="67"/>
      <c r="AF9" s="67"/>
      <c r="AG9" s="67"/>
      <c r="AH9" s="67"/>
      <c r="AI9" s="67"/>
      <c r="AJ9" s="67"/>
      <c r="AK9" s="67"/>
      <c r="AL9" s="67"/>
      <c r="AM9" s="67"/>
      <c r="AN9" s="67"/>
      <c r="AO9" s="67"/>
      <c r="AP9" s="67"/>
      <c r="AQ9" s="67"/>
      <c r="AR9" s="67"/>
      <c r="AS9" s="67"/>
      <c r="AT9" s="67"/>
      <c r="AU9" s="67"/>
      <c r="AV9" s="67"/>
      <c r="AW9" s="67"/>
      <c r="AX9" s="67"/>
      <c r="AY9" s="67"/>
      <c r="AZ9" s="67"/>
      <c r="BA9" s="67"/>
      <c r="BB9" s="67"/>
      <c r="BC9" s="67"/>
      <c r="BD9" s="67"/>
      <c r="BE9" s="67"/>
      <c r="BF9" s="67"/>
      <c r="BG9" s="67"/>
      <c r="BH9" s="67"/>
      <c r="BI9" s="67"/>
      <c r="BJ9" s="67"/>
      <c r="BK9" s="67"/>
      <c r="BL9" s="67"/>
      <c r="BM9" s="67"/>
      <c r="BN9" s="67"/>
      <c r="BO9" s="67"/>
      <c r="BP9" s="67"/>
      <c r="BQ9" s="67"/>
      <c r="BR9" s="67"/>
      <c r="BS9" s="67"/>
      <c r="BT9" s="67"/>
      <c r="BU9" s="67"/>
      <c r="BV9" s="67"/>
      <c r="BW9" s="67"/>
      <c r="BX9" s="67"/>
      <c r="BY9" s="67"/>
      <c r="BZ9" s="67"/>
      <c r="CA9" s="67"/>
      <c r="CB9" s="67"/>
      <c r="CC9" s="67"/>
      <c r="CD9" s="67"/>
      <c r="CE9" s="67"/>
      <c r="CF9" s="67"/>
      <c r="CG9" s="67"/>
      <c r="CH9" s="67"/>
      <c r="CI9" s="67"/>
      <c r="CJ9" s="67"/>
      <c r="CK9" s="67"/>
      <c r="CL9" s="67"/>
      <c r="CM9" s="67"/>
      <c r="CN9" s="67"/>
      <c r="CO9" s="67"/>
      <c r="CP9" s="67"/>
      <c r="CQ9" s="67"/>
      <c r="CR9" s="67"/>
      <c r="CS9" s="67"/>
      <c r="CT9" s="67"/>
      <c r="CU9" s="67"/>
      <c r="CV9" s="67"/>
      <c r="CW9" s="67"/>
      <c r="CX9" s="67"/>
      <c r="CY9" s="67"/>
      <c r="CZ9" s="67"/>
      <c r="DA9" s="67"/>
      <c r="DB9" s="67"/>
      <c r="DC9" s="67"/>
      <c r="DD9" s="67"/>
      <c r="DE9" s="67"/>
      <c r="DF9" s="67"/>
      <c r="DG9" s="67"/>
      <c r="DH9" s="67"/>
      <c r="DI9" s="67"/>
      <c r="DJ9" s="67"/>
      <c r="DK9" s="67"/>
      <c r="DL9" s="67"/>
      <c r="DM9" s="67"/>
      <c r="DN9" s="67"/>
      <c r="DO9" s="67"/>
      <c r="DP9" s="67"/>
      <c r="DQ9" s="67"/>
      <c r="DR9" s="67"/>
      <c r="DS9" s="67"/>
      <c r="DT9" s="67"/>
      <c r="DU9" s="67"/>
      <c r="DV9" s="67"/>
      <c r="DW9" s="67"/>
      <c r="DX9" s="67"/>
      <c r="DY9" s="67"/>
      <c r="DZ9" s="67"/>
      <c r="EA9" s="67"/>
      <c r="EB9" s="67"/>
      <c r="EC9" s="67"/>
      <c r="ED9" s="67"/>
      <c r="EE9" s="67"/>
      <c r="EF9" s="67"/>
      <c r="EG9" s="67"/>
      <c r="EH9" s="67"/>
      <c r="EI9" s="67"/>
      <c r="EJ9" s="67"/>
      <c r="EK9" s="67"/>
      <c r="EL9" s="67"/>
      <c r="EM9" s="67"/>
      <c r="EN9" s="67"/>
      <c r="EO9" s="67"/>
      <c r="EP9" s="67"/>
      <c r="EQ9" s="67"/>
      <c r="ER9" s="67"/>
      <c r="ES9" s="67"/>
      <c r="ET9" s="67"/>
      <c r="EU9" s="67"/>
      <c r="EV9" s="67"/>
      <c r="EW9" s="67"/>
      <c r="EX9" s="67"/>
      <c r="EY9" s="67"/>
      <c r="EZ9" s="67"/>
      <c r="FA9" s="67"/>
      <c r="FB9" s="67"/>
      <c r="FC9" s="67"/>
      <c r="FD9" s="67"/>
      <c r="FE9" s="67"/>
      <c r="FF9" s="67"/>
      <c r="FG9" s="67"/>
      <c r="FH9" s="67"/>
      <c r="FI9" s="67"/>
      <c r="FJ9" s="67"/>
      <c r="FK9" s="67"/>
      <c r="FL9" s="67"/>
      <c r="FM9" s="67"/>
      <c r="FN9" s="67"/>
      <c r="FO9" s="67"/>
      <c r="FP9" s="67"/>
      <c r="FQ9" s="67"/>
      <c r="FR9" s="67"/>
      <c r="FS9" s="67"/>
      <c r="FT9" s="67"/>
      <c r="FU9" s="67"/>
      <c r="FV9" s="67"/>
      <c r="FW9" s="67"/>
      <c r="FX9" s="67"/>
      <c r="FY9" s="67"/>
      <c r="FZ9" s="67"/>
      <c r="GA9" s="67"/>
      <c r="GB9" s="67"/>
      <c r="GC9" s="67"/>
      <c r="GD9" s="67"/>
      <c r="GE9" s="67"/>
      <c r="GF9" s="67"/>
      <c r="GG9" s="67"/>
      <c r="GH9" s="67"/>
      <c r="GI9" s="67"/>
      <c r="GJ9" s="67"/>
      <c r="GK9" s="67"/>
      <c r="GL9" s="67"/>
      <c r="GM9" s="67"/>
      <c r="GN9" s="67"/>
      <c r="GO9" s="67"/>
      <c r="GP9" s="67"/>
      <c r="GQ9" s="67"/>
      <c r="GR9" s="67"/>
      <c r="GS9" s="67"/>
      <c r="GT9" s="67"/>
      <c r="GU9" s="67"/>
      <c r="GV9" s="67"/>
      <c r="GW9" s="67"/>
      <c r="GX9" s="67"/>
      <c r="GY9" s="67"/>
      <c r="GZ9" s="67"/>
      <c r="HA9" s="67"/>
      <c r="HB9" s="67"/>
      <c r="HC9" s="67"/>
      <c r="HD9" s="67"/>
      <c r="HE9" s="67"/>
      <c r="HF9" s="67"/>
      <c r="HG9" s="67"/>
      <c r="HH9" s="67"/>
      <c r="HI9" s="67"/>
      <c r="HJ9" s="67"/>
      <c r="HK9" s="67"/>
      <c r="HL9" s="67"/>
      <c r="HM9" s="67"/>
      <c r="HN9" s="67"/>
      <c r="HO9" s="67"/>
      <c r="HP9" s="67"/>
      <c r="HQ9" s="67"/>
      <c r="HR9" s="67"/>
      <c r="HS9" s="67"/>
      <c r="HT9" s="67"/>
      <c r="HU9" s="67"/>
      <c r="HV9" s="67"/>
      <c r="HW9" s="67"/>
      <c r="HX9" s="67"/>
      <c r="HY9" s="67"/>
      <c r="HZ9" s="67"/>
    </row>
    <row r="10" s="59" customFormat="1" ht="22" customHeight="1" spans="1:11">
      <c r="A10" s="71" t="s">
        <v>100</v>
      </c>
      <c r="B10" s="23"/>
      <c r="C10" s="23"/>
      <c r="D10" s="23"/>
      <c r="E10" s="23"/>
      <c r="F10" s="23"/>
      <c r="G10" s="23"/>
      <c r="H10" s="65"/>
      <c r="I10" s="65"/>
      <c r="J10" s="65"/>
      <c r="K10" s="70"/>
    </row>
    <row r="11" s="30" customFormat="1" ht="22" customHeight="1" spans="1:11">
      <c r="A11" s="10" t="s">
        <v>101</v>
      </c>
      <c r="B11" s="11" t="s">
        <v>102</v>
      </c>
      <c r="C11" s="16" t="s">
        <v>103</v>
      </c>
      <c r="D11" s="16"/>
      <c r="E11" s="16"/>
      <c r="F11" s="16"/>
      <c r="G11" s="16" t="s">
        <v>104</v>
      </c>
      <c r="H11" s="12" t="s">
        <v>105</v>
      </c>
      <c r="I11" s="11" t="s">
        <v>88</v>
      </c>
      <c r="J11" s="41" t="s">
        <v>89</v>
      </c>
      <c r="K11" s="10" t="s">
        <v>106</v>
      </c>
    </row>
    <row r="12" s="30" customFormat="1" ht="18" customHeight="1" spans="1:11">
      <c r="A12" s="10">
        <v>1</v>
      </c>
      <c r="B12" s="11" t="s">
        <v>107</v>
      </c>
      <c r="C12" s="76" t="s">
        <v>108</v>
      </c>
      <c r="D12" s="77"/>
      <c r="E12" s="77"/>
      <c r="F12" s="78"/>
      <c r="G12" s="16" t="s">
        <v>109</v>
      </c>
      <c r="H12" s="12">
        <v>49.2</v>
      </c>
      <c r="I12" s="11">
        <v>120</v>
      </c>
      <c r="J12" s="41">
        <f>H12*I12</f>
        <v>5904</v>
      </c>
      <c r="K12" s="10"/>
    </row>
    <row r="13" s="30" customFormat="1" ht="30" customHeight="1" spans="1:234">
      <c r="A13" s="10">
        <v>2</v>
      </c>
      <c r="B13" s="10" t="s">
        <v>110</v>
      </c>
      <c r="C13" s="10" t="s">
        <v>111</v>
      </c>
      <c r="D13" s="10"/>
      <c r="E13" s="10"/>
      <c r="F13" s="10"/>
      <c r="G13" s="16" t="s">
        <v>109</v>
      </c>
      <c r="H13" s="12">
        <f>12*4.1+12*1*4+6.8*1*3+6.4*1*3</f>
        <v>136.8</v>
      </c>
      <c r="I13" s="25">
        <v>120</v>
      </c>
      <c r="J13" s="41">
        <f>H13*I13</f>
        <v>16416</v>
      </c>
      <c r="K13" s="12" t="s">
        <v>112</v>
      </c>
      <c r="L13" s="67"/>
      <c r="M13" s="67"/>
      <c r="N13" s="67"/>
      <c r="O13" s="67"/>
      <c r="P13" s="67"/>
      <c r="Q13" s="67"/>
      <c r="R13" s="67"/>
      <c r="S13" s="67"/>
      <c r="T13" s="67"/>
      <c r="U13" s="67"/>
      <c r="V13" s="67"/>
      <c r="W13" s="67"/>
      <c r="X13" s="67"/>
      <c r="Y13" s="67"/>
      <c r="Z13" s="67"/>
      <c r="AA13" s="67"/>
      <c r="AB13" s="67"/>
      <c r="AC13" s="67"/>
      <c r="AD13" s="67"/>
      <c r="AE13" s="67"/>
      <c r="AF13" s="67"/>
      <c r="AG13" s="67"/>
      <c r="AH13" s="67"/>
      <c r="AI13" s="67"/>
      <c r="AJ13" s="67"/>
      <c r="AK13" s="67"/>
      <c r="AL13" s="67"/>
      <c r="AM13" s="67"/>
      <c r="AN13" s="67"/>
      <c r="AO13" s="67"/>
      <c r="AP13" s="67"/>
      <c r="AQ13" s="67"/>
      <c r="AR13" s="67"/>
      <c r="AS13" s="67"/>
      <c r="AT13" s="67"/>
      <c r="AU13" s="67"/>
      <c r="AV13" s="67"/>
      <c r="AW13" s="67"/>
      <c r="AX13" s="67"/>
      <c r="AY13" s="67"/>
      <c r="AZ13" s="67"/>
      <c r="BA13" s="67"/>
      <c r="BB13" s="67"/>
      <c r="BC13" s="67"/>
      <c r="BD13" s="67"/>
      <c r="BE13" s="67"/>
      <c r="BF13" s="67"/>
      <c r="BG13" s="67"/>
      <c r="BH13" s="67"/>
      <c r="BI13" s="67"/>
      <c r="BJ13" s="67"/>
      <c r="BK13" s="67"/>
      <c r="BL13" s="67"/>
      <c r="BM13" s="67"/>
      <c r="BN13" s="67"/>
      <c r="BO13" s="67"/>
      <c r="BP13" s="67"/>
      <c r="BQ13" s="67"/>
      <c r="BR13" s="67"/>
      <c r="BS13" s="67"/>
      <c r="BT13" s="67"/>
      <c r="BU13" s="67"/>
      <c r="BV13" s="67"/>
      <c r="BW13" s="67"/>
      <c r="BX13" s="67"/>
      <c r="BY13" s="67"/>
      <c r="BZ13" s="67"/>
      <c r="CA13" s="67"/>
      <c r="CB13" s="67"/>
      <c r="CC13" s="67"/>
      <c r="CD13" s="67"/>
      <c r="CE13" s="67"/>
      <c r="CF13" s="67"/>
      <c r="CG13" s="67"/>
      <c r="CH13" s="67"/>
      <c r="CI13" s="67"/>
      <c r="CJ13" s="67"/>
      <c r="CK13" s="67"/>
      <c r="CL13" s="67"/>
      <c r="CM13" s="67"/>
      <c r="CN13" s="67"/>
      <c r="CO13" s="67"/>
      <c r="CP13" s="67"/>
      <c r="CQ13" s="67"/>
      <c r="CR13" s="67"/>
      <c r="CS13" s="67"/>
      <c r="CT13" s="67"/>
      <c r="CU13" s="67"/>
      <c r="CV13" s="67"/>
      <c r="CW13" s="67"/>
      <c r="CX13" s="67"/>
      <c r="CY13" s="67"/>
      <c r="CZ13" s="67"/>
      <c r="DA13" s="67"/>
      <c r="DB13" s="67"/>
      <c r="DC13" s="67"/>
      <c r="DD13" s="67"/>
      <c r="DE13" s="67"/>
      <c r="DF13" s="67"/>
      <c r="DG13" s="67"/>
      <c r="DH13" s="67"/>
      <c r="DI13" s="67"/>
      <c r="DJ13" s="67"/>
      <c r="DK13" s="67"/>
      <c r="DL13" s="67"/>
      <c r="DM13" s="67"/>
      <c r="DN13" s="67"/>
      <c r="DO13" s="67"/>
      <c r="DP13" s="67"/>
      <c r="DQ13" s="67"/>
      <c r="DR13" s="67"/>
      <c r="DS13" s="67"/>
      <c r="DT13" s="67"/>
      <c r="DU13" s="67"/>
      <c r="DV13" s="67"/>
      <c r="DW13" s="67"/>
      <c r="DX13" s="67"/>
      <c r="DY13" s="67"/>
      <c r="DZ13" s="67"/>
      <c r="EA13" s="67"/>
      <c r="EB13" s="67"/>
      <c r="EC13" s="67"/>
      <c r="ED13" s="67"/>
      <c r="EE13" s="67"/>
      <c r="EF13" s="67"/>
      <c r="EG13" s="67"/>
      <c r="EH13" s="67"/>
      <c r="EI13" s="67"/>
      <c r="EJ13" s="67"/>
      <c r="EK13" s="67"/>
      <c r="EL13" s="67"/>
      <c r="EM13" s="67"/>
      <c r="EN13" s="67"/>
      <c r="EO13" s="67"/>
      <c r="EP13" s="67"/>
      <c r="EQ13" s="67"/>
      <c r="ER13" s="67"/>
      <c r="ES13" s="67"/>
      <c r="ET13" s="67"/>
      <c r="EU13" s="67"/>
      <c r="EV13" s="67"/>
      <c r="EW13" s="67"/>
      <c r="EX13" s="67"/>
      <c r="EY13" s="67"/>
      <c r="EZ13" s="67"/>
      <c r="FA13" s="67"/>
      <c r="FB13" s="67"/>
      <c r="FC13" s="67"/>
      <c r="FD13" s="67"/>
      <c r="FE13" s="67"/>
      <c r="FF13" s="67"/>
      <c r="FG13" s="67"/>
      <c r="FH13" s="67"/>
      <c r="FI13" s="67"/>
      <c r="FJ13" s="67"/>
      <c r="FK13" s="67"/>
      <c r="FL13" s="67"/>
      <c r="FM13" s="67"/>
      <c r="FN13" s="67"/>
      <c r="FO13" s="67"/>
      <c r="FP13" s="67"/>
      <c r="FQ13" s="67"/>
      <c r="FR13" s="67"/>
      <c r="FS13" s="67"/>
      <c r="FT13" s="67"/>
      <c r="FU13" s="67"/>
      <c r="FV13" s="67"/>
      <c r="FW13" s="67"/>
      <c r="FX13" s="67"/>
      <c r="FY13" s="67"/>
      <c r="FZ13" s="67"/>
      <c r="GA13" s="67"/>
      <c r="GB13" s="67"/>
      <c r="GC13" s="67"/>
      <c r="GD13" s="67"/>
      <c r="GE13" s="67"/>
      <c r="GF13" s="67"/>
      <c r="GG13" s="67"/>
      <c r="GH13" s="67"/>
      <c r="GI13" s="67"/>
      <c r="GJ13" s="67"/>
      <c r="GK13" s="67"/>
      <c r="GL13" s="67"/>
      <c r="GM13" s="67"/>
      <c r="GN13" s="67"/>
      <c r="GO13" s="67"/>
      <c r="GP13" s="67"/>
      <c r="GQ13" s="67"/>
      <c r="GR13" s="67"/>
      <c r="GS13" s="67"/>
      <c r="GT13" s="67"/>
      <c r="GU13" s="67"/>
      <c r="GV13" s="67"/>
      <c r="GW13" s="67"/>
      <c r="GX13" s="67"/>
      <c r="GY13" s="67"/>
      <c r="GZ13" s="67"/>
      <c r="HA13" s="67"/>
      <c r="HB13" s="67"/>
      <c r="HC13" s="67"/>
      <c r="HD13" s="67"/>
      <c r="HE13" s="67"/>
      <c r="HF13" s="67"/>
      <c r="HG13" s="67"/>
      <c r="HH13" s="67"/>
      <c r="HI13" s="67"/>
      <c r="HJ13" s="67"/>
      <c r="HK13" s="67"/>
      <c r="HL13" s="67"/>
      <c r="HM13" s="67"/>
      <c r="HN13" s="67"/>
      <c r="HO13" s="67"/>
      <c r="HP13" s="67"/>
      <c r="HQ13" s="67"/>
      <c r="HR13" s="67"/>
      <c r="HS13" s="67"/>
      <c r="HT13" s="67"/>
      <c r="HU13" s="67"/>
      <c r="HV13" s="67"/>
      <c r="HW13" s="67"/>
      <c r="HX13" s="67"/>
      <c r="HY13" s="67"/>
      <c r="HZ13" s="67"/>
    </row>
    <row r="14" s="30" customFormat="1" ht="26" customHeight="1" spans="1:234">
      <c r="A14" s="10">
        <v>3</v>
      </c>
      <c r="B14" s="10" t="s">
        <v>113</v>
      </c>
      <c r="C14" s="10" t="s">
        <v>114</v>
      </c>
      <c r="D14" s="10"/>
      <c r="E14" s="10"/>
      <c r="F14" s="10"/>
      <c r="G14" s="16"/>
      <c r="H14" s="25"/>
      <c r="I14" s="25"/>
      <c r="J14" s="41">
        <v>935</v>
      </c>
      <c r="K14" s="68"/>
      <c r="L14" s="67"/>
      <c r="M14" s="67"/>
      <c r="N14" s="67"/>
      <c r="O14" s="67"/>
      <c r="P14" s="67"/>
      <c r="Q14" s="67"/>
      <c r="R14" s="67"/>
      <c r="S14" s="67"/>
      <c r="T14" s="67"/>
      <c r="U14" s="67"/>
      <c r="V14" s="67"/>
      <c r="W14" s="67"/>
      <c r="X14" s="67"/>
      <c r="Y14" s="67"/>
      <c r="Z14" s="67"/>
      <c r="AA14" s="67"/>
      <c r="AB14" s="67"/>
      <c r="AC14" s="67"/>
      <c r="AD14" s="67"/>
      <c r="AE14" s="67"/>
      <c r="AF14" s="67"/>
      <c r="AG14" s="67"/>
      <c r="AH14" s="67"/>
      <c r="AI14" s="67"/>
      <c r="AJ14" s="67"/>
      <c r="AK14" s="67"/>
      <c r="AL14" s="67"/>
      <c r="AM14" s="67"/>
      <c r="AN14" s="67"/>
      <c r="AO14" s="67"/>
      <c r="AP14" s="67"/>
      <c r="AQ14" s="67"/>
      <c r="AR14" s="67"/>
      <c r="AS14" s="67"/>
      <c r="AT14" s="67"/>
      <c r="AU14" s="67"/>
      <c r="AV14" s="67"/>
      <c r="AW14" s="67"/>
      <c r="AX14" s="67"/>
      <c r="AY14" s="67"/>
      <c r="AZ14" s="67"/>
      <c r="BA14" s="67"/>
      <c r="BB14" s="67"/>
      <c r="BC14" s="67"/>
      <c r="BD14" s="67"/>
      <c r="BE14" s="67"/>
      <c r="BF14" s="67"/>
      <c r="BG14" s="67"/>
      <c r="BH14" s="67"/>
      <c r="BI14" s="67"/>
      <c r="BJ14" s="67"/>
      <c r="BK14" s="67"/>
      <c r="BL14" s="67"/>
      <c r="BM14" s="67"/>
      <c r="BN14" s="67"/>
      <c r="BO14" s="67"/>
      <c r="BP14" s="67"/>
      <c r="BQ14" s="67"/>
      <c r="BR14" s="67"/>
      <c r="BS14" s="67"/>
      <c r="BT14" s="67"/>
      <c r="BU14" s="67"/>
      <c r="BV14" s="67"/>
      <c r="BW14" s="67"/>
      <c r="BX14" s="67"/>
      <c r="BY14" s="67"/>
      <c r="BZ14" s="67"/>
      <c r="CA14" s="67"/>
      <c r="CB14" s="67"/>
      <c r="CC14" s="67"/>
      <c r="CD14" s="67"/>
      <c r="CE14" s="67"/>
      <c r="CF14" s="67"/>
      <c r="CG14" s="67"/>
      <c r="CH14" s="67"/>
      <c r="CI14" s="67"/>
      <c r="CJ14" s="67"/>
      <c r="CK14" s="67"/>
      <c r="CL14" s="67"/>
      <c r="CM14" s="67"/>
      <c r="CN14" s="67"/>
      <c r="CO14" s="67"/>
      <c r="CP14" s="67"/>
      <c r="CQ14" s="67"/>
      <c r="CR14" s="67"/>
      <c r="CS14" s="67"/>
      <c r="CT14" s="67"/>
      <c r="CU14" s="67"/>
      <c r="CV14" s="67"/>
      <c r="CW14" s="67"/>
      <c r="CX14" s="67"/>
      <c r="CY14" s="67"/>
      <c r="CZ14" s="67"/>
      <c r="DA14" s="67"/>
      <c r="DB14" s="67"/>
      <c r="DC14" s="67"/>
      <c r="DD14" s="67"/>
      <c r="DE14" s="67"/>
      <c r="DF14" s="67"/>
      <c r="DG14" s="67"/>
      <c r="DH14" s="67"/>
      <c r="DI14" s="67"/>
      <c r="DJ14" s="67"/>
      <c r="DK14" s="67"/>
      <c r="DL14" s="67"/>
      <c r="DM14" s="67"/>
      <c r="DN14" s="67"/>
      <c r="DO14" s="67"/>
      <c r="DP14" s="67"/>
      <c r="DQ14" s="67"/>
      <c r="DR14" s="67"/>
      <c r="DS14" s="67"/>
      <c r="DT14" s="67"/>
      <c r="DU14" s="67"/>
      <c r="DV14" s="67"/>
      <c r="DW14" s="67"/>
      <c r="DX14" s="67"/>
      <c r="DY14" s="67"/>
      <c r="DZ14" s="67"/>
      <c r="EA14" s="67"/>
      <c r="EB14" s="67"/>
      <c r="EC14" s="67"/>
      <c r="ED14" s="67"/>
      <c r="EE14" s="67"/>
      <c r="EF14" s="67"/>
      <c r="EG14" s="67"/>
      <c r="EH14" s="67"/>
      <c r="EI14" s="67"/>
      <c r="EJ14" s="67"/>
      <c r="EK14" s="67"/>
      <c r="EL14" s="67"/>
      <c r="EM14" s="67"/>
      <c r="EN14" s="67"/>
      <c r="EO14" s="67"/>
      <c r="EP14" s="67"/>
      <c r="EQ14" s="67"/>
      <c r="ER14" s="67"/>
      <c r="ES14" s="67"/>
      <c r="ET14" s="67"/>
      <c r="EU14" s="67"/>
      <c r="EV14" s="67"/>
      <c r="EW14" s="67"/>
      <c r="EX14" s="67"/>
      <c r="EY14" s="67"/>
      <c r="EZ14" s="67"/>
      <c r="FA14" s="67"/>
      <c r="FB14" s="67"/>
      <c r="FC14" s="67"/>
      <c r="FD14" s="67"/>
      <c r="FE14" s="67"/>
      <c r="FF14" s="67"/>
      <c r="FG14" s="67"/>
      <c r="FH14" s="67"/>
      <c r="FI14" s="67"/>
      <c r="FJ14" s="67"/>
      <c r="FK14" s="67"/>
      <c r="FL14" s="67"/>
      <c r="FM14" s="67"/>
      <c r="FN14" s="67"/>
      <c r="FO14" s="67"/>
      <c r="FP14" s="67"/>
      <c r="FQ14" s="67"/>
      <c r="FR14" s="67"/>
      <c r="FS14" s="67"/>
      <c r="FT14" s="67"/>
      <c r="FU14" s="67"/>
      <c r="FV14" s="67"/>
      <c r="FW14" s="67"/>
      <c r="FX14" s="67"/>
      <c r="FY14" s="67"/>
      <c r="FZ14" s="67"/>
      <c r="GA14" s="67"/>
      <c r="GB14" s="67"/>
      <c r="GC14" s="67"/>
      <c r="GD14" s="67"/>
      <c r="GE14" s="67"/>
      <c r="GF14" s="67"/>
      <c r="GG14" s="67"/>
      <c r="GH14" s="67"/>
      <c r="GI14" s="67"/>
      <c r="GJ14" s="67"/>
      <c r="GK14" s="67"/>
      <c r="GL14" s="67"/>
      <c r="GM14" s="67"/>
      <c r="GN14" s="67"/>
      <c r="GO14" s="67"/>
      <c r="GP14" s="67"/>
      <c r="GQ14" s="67"/>
      <c r="GR14" s="67"/>
      <c r="GS14" s="67"/>
      <c r="GT14" s="67"/>
      <c r="GU14" s="67"/>
      <c r="GV14" s="67"/>
      <c r="GW14" s="67"/>
      <c r="GX14" s="67"/>
      <c r="GY14" s="67"/>
      <c r="GZ14" s="67"/>
      <c r="HA14" s="67"/>
      <c r="HB14" s="67"/>
      <c r="HC14" s="67"/>
      <c r="HD14" s="67"/>
      <c r="HE14" s="67"/>
      <c r="HF14" s="67"/>
      <c r="HG14" s="67"/>
      <c r="HH14" s="67"/>
      <c r="HI14" s="67"/>
      <c r="HJ14" s="67"/>
      <c r="HK14" s="67"/>
      <c r="HL14" s="67"/>
      <c r="HM14" s="67"/>
      <c r="HN14" s="67"/>
      <c r="HO14" s="67"/>
      <c r="HP14" s="67"/>
      <c r="HQ14" s="67"/>
      <c r="HR14" s="67"/>
      <c r="HS14" s="67"/>
      <c r="HT14" s="67"/>
      <c r="HU14" s="67"/>
      <c r="HV14" s="67"/>
      <c r="HW14" s="67"/>
      <c r="HX14" s="67"/>
      <c r="HY14" s="67"/>
      <c r="HZ14" s="67"/>
    </row>
    <row r="15" s="30" customFormat="1" ht="25" customHeight="1" spans="1:11">
      <c r="A15" s="10"/>
      <c r="B15" s="9" t="s">
        <v>99</v>
      </c>
      <c r="C15" s="9"/>
      <c r="D15" s="9"/>
      <c r="E15" s="9"/>
      <c r="F15" s="9"/>
      <c r="G15" s="12"/>
      <c r="H15" s="12"/>
      <c r="I15" s="12"/>
      <c r="J15" s="40">
        <f>SUM(J12:J14)</f>
        <v>23255</v>
      </c>
      <c r="K15" s="10"/>
    </row>
    <row r="16" s="30" customFormat="1" ht="27" customHeight="1" spans="1:11">
      <c r="A16" s="10"/>
      <c r="B16" s="26" t="s">
        <v>115</v>
      </c>
      <c r="C16" s="27"/>
      <c r="D16" s="27"/>
      <c r="E16" s="27"/>
      <c r="F16" s="28"/>
      <c r="G16" s="29"/>
      <c r="H16" s="29"/>
      <c r="I16" s="12"/>
      <c r="J16" s="40">
        <f>J15+J9</f>
        <v>149820</v>
      </c>
      <c r="K16" s="10"/>
    </row>
    <row r="17" s="30" customFormat="1" ht="19.5" customHeight="1" spans="3:10">
      <c r="C17" s="31"/>
      <c r="D17" s="32"/>
      <c r="E17" s="32"/>
      <c r="F17" s="32"/>
      <c r="G17" s="33" t="s">
        <v>116</v>
      </c>
      <c r="H17" s="33"/>
      <c r="I17" s="33"/>
      <c r="J17" s="33"/>
    </row>
    <row r="18" s="30" customFormat="1" ht="19.5" customHeight="1" spans="2:10">
      <c r="B18" s="34"/>
      <c r="C18" s="35"/>
      <c r="D18" s="36"/>
      <c r="E18" s="36"/>
      <c r="F18" s="36"/>
      <c r="G18" s="37">
        <v>44768</v>
      </c>
      <c r="H18" s="37"/>
      <c r="I18" s="37"/>
      <c r="J18" s="37"/>
    </row>
    <row r="19" s="30" customFormat="1" ht="27" customHeight="1" spans="4:9">
      <c r="D19" s="60"/>
      <c r="E19" s="60"/>
      <c r="F19" s="60"/>
      <c r="G19" s="60"/>
      <c r="H19" s="60"/>
      <c r="I19" s="61"/>
    </row>
    <row r="20" s="30" customFormat="1" ht="24" customHeight="1" spans="4:9">
      <c r="D20" s="60"/>
      <c r="E20" s="60"/>
      <c r="F20" s="60"/>
      <c r="G20" s="60"/>
      <c r="H20" s="60"/>
      <c r="I20" s="61"/>
    </row>
  </sheetData>
  <mergeCells count="21">
    <mergeCell ref="A1:K1"/>
    <mergeCell ref="E2:F2"/>
    <mergeCell ref="H2:I2"/>
    <mergeCell ref="A3:K3"/>
    <mergeCell ref="C4:G4"/>
    <mergeCell ref="C5:G5"/>
    <mergeCell ref="C6:G6"/>
    <mergeCell ref="C7:G7"/>
    <mergeCell ref="C8:G8"/>
    <mergeCell ref="C9:G9"/>
    <mergeCell ref="A10:K10"/>
    <mergeCell ref="C11:F11"/>
    <mergeCell ref="C12:F12"/>
    <mergeCell ref="C13:F13"/>
    <mergeCell ref="C14:F14"/>
    <mergeCell ref="B15:F15"/>
    <mergeCell ref="B16:F16"/>
    <mergeCell ref="C17:D17"/>
    <mergeCell ref="G17:J17"/>
    <mergeCell ref="C18:D18"/>
    <mergeCell ref="G18:J18"/>
  </mergeCells>
  <printOptions horizontalCentered="1"/>
  <pageMargins left="0.314583333333333" right="0.314583333333333" top="0.786805555555556" bottom="0.708333333333333" header="0.5" footer="0.5"/>
  <pageSetup paperSize="9" orientation="landscape" horizontalDpi="600"/>
  <headerFooter>
    <oddFooter>&amp;C第 &amp;P 页，共 &amp;N 页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F0"/>
  </sheetPr>
  <dimension ref="A1:L20"/>
  <sheetViews>
    <sheetView workbookViewId="0">
      <selection activeCell="E220" sqref="E220"/>
    </sheetView>
  </sheetViews>
  <sheetFormatPr defaultColWidth="9" defaultRowHeight="12.75"/>
  <cols>
    <col min="1" max="1" width="6.875" style="2" customWidth="1"/>
    <col min="2" max="2" width="11" style="2" customWidth="1"/>
    <col min="3" max="3" width="12.375" style="2" customWidth="1"/>
    <col min="4" max="4" width="12.625" style="2" customWidth="1"/>
    <col min="5" max="5" width="7.875" style="2" customWidth="1"/>
    <col min="6" max="6" width="11.625" style="2" customWidth="1"/>
    <col min="7" max="7" width="10.875" style="2" customWidth="1"/>
    <col min="8" max="8" width="12" style="2" customWidth="1"/>
    <col min="9" max="9" width="12" style="3" customWidth="1"/>
    <col min="10" max="10" width="12" style="2" customWidth="1"/>
    <col min="11" max="11" width="21.625" style="2" customWidth="1"/>
    <col min="12" max="12" width="13" style="2" customWidth="1"/>
    <col min="13" max="13" width="5.625" style="2"/>
    <col min="14" max="14" width="12.625" style="2"/>
    <col min="15" max="16384" width="5.625" style="2"/>
  </cols>
  <sheetData>
    <row r="1" s="1" customFormat="1" ht="33" customHeight="1" spans="1:12">
      <c r="A1" s="4" t="s">
        <v>74</v>
      </c>
      <c r="B1" s="5"/>
      <c r="C1" s="5"/>
      <c r="D1" s="5"/>
      <c r="E1" s="5"/>
      <c r="F1" s="5"/>
      <c r="G1" s="5"/>
      <c r="H1" s="5"/>
      <c r="I1" s="38"/>
      <c r="J1" s="5"/>
      <c r="K1" s="5"/>
      <c r="L1" s="5"/>
    </row>
    <row r="2" ht="21" customHeight="1" spans="1:12">
      <c r="A2" s="6" t="s">
        <v>194</v>
      </c>
      <c r="B2" s="7" t="s">
        <v>76</v>
      </c>
      <c r="C2" s="8" t="s">
        <v>248</v>
      </c>
      <c r="D2" s="8"/>
      <c r="E2" s="7" t="s">
        <v>78</v>
      </c>
      <c r="F2" s="8" t="s">
        <v>79</v>
      </c>
      <c r="G2" s="8"/>
      <c r="H2" s="7" t="s">
        <v>80</v>
      </c>
      <c r="I2" s="39" t="s">
        <v>207</v>
      </c>
      <c r="J2" s="8"/>
      <c r="K2" s="7" t="s">
        <v>82</v>
      </c>
      <c r="L2" s="24">
        <v>1</v>
      </c>
    </row>
    <row r="3" ht="22" customHeight="1" spans="1:12">
      <c r="A3" s="9" t="s">
        <v>83</v>
      </c>
      <c r="B3" s="9"/>
      <c r="C3" s="9"/>
      <c r="D3" s="9"/>
      <c r="E3" s="9"/>
      <c r="F3" s="9"/>
      <c r="G3" s="9"/>
      <c r="H3" s="9"/>
      <c r="I3" s="40"/>
      <c r="J3" s="9"/>
      <c r="K3" s="9"/>
      <c r="L3" s="20"/>
    </row>
    <row r="4" ht="22" customHeight="1" spans="1:12">
      <c r="A4" s="10" t="s">
        <v>84</v>
      </c>
      <c r="B4" s="11" t="s">
        <v>85</v>
      </c>
      <c r="C4" s="11" t="s">
        <v>86</v>
      </c>
      <c r="D4" s="11"/>
      <c r="E4" s="11"/>
      <c r="F4" s="11"/>
      <c r="G4" s="11"/>
      <c r="H4" s="12" t="s">
        <v>197</v>
      </c>
      <c r="I4" s="41" t="s">
        <v>88</v>
      </c>
      <c r="J4" s="41" t="s">
        <v>89</v>
      </c>
      <c r="K4" s="11" t="s">
        <v>106</v>
      </c>
      <c r="L4" s="42"/>
    </row>
    <row r="5" ht="22" customHeight="1" spans="1:12">
      <c r="A5" s="10">
        <v>1</v>
      </c>
      <c r="B5" s="10" t="s">
        <v>249</v>
      </c>
      <c r="C5" s="13" t="s">
        <v>250</v>
      </c>
      <c r="D5" s="14"/>
      <c r="E5" s="14"/>
      <c r="F5" s="14"/>
      <c r="G5" s="15"/>
      <c r="H5" s="16">
        <f>13.7*9</f>
        <v>123.3</v>
      </c>
      <c r="I5" s="41">
        <v>688</v>
      </c>
      <c r="J5" s="43">
        <f>H5*I5</f>
        <v>84830</v>
      </c>
      <c r="K5" s="46" t="s">
        <v>251</v>
      </c>
      <c r="L5" s="47"/>
    </row>
    <row r="6" ht="22" customHeight="1" spans="1:12">
      <c r="A6" s="10"/>
      <c r="B6" s="10"/>
      <c r="C6" s="13"/>
      <c r="D6" s="14"/>
      <c r="E6" s="14"/>
      <c r="F6" s="14"/>
      <c r="G6" s="15"/>
      <c r="H6" s="16"/>
      <c r="I6" s="41"/>
      <c r="J6" s="43"/>
      <c r="K6" s="46"/>
      <c r="L6" s="47"/>
    </row>
    <row r="7" ht="22" customHeight="1" spans="1:12">
      <c r="A7" s="10"/>
      <c r="B7" s="10"/>
      <c r="C7" s="13"/>
      <c r="D7" s="14"/>
      <c r="E7" s="14"/>
      <c r="F7" s="14"/>
      <c r="G7" s="15"/>
      <c r="H7" s="16"/>
      <c r="I7" s="41"/>
      <c r="J7" s="43"/>
      <c r="K7" s="46"/>
      <c r="L7" s="47"/>
    </row>
    <row r="8" ht="22" customHeight="1" spans="1:12">
      <c r="A8" s="10"/>
      <c r="B8" s="10"/>
      <c r="C8" s="13"/>
      <c r="D8" s="14"/>
      <c r="E8" s="14"/>
      <c r="F8" s="14"/>
      <c r="G8" s="15"/>
      <c r="H8" s="16"/>
      <c r="I8" s="41"/>
      <c r="J8" s="43"/>
      <c r="K8" s="46"/>
      <c r="L8" s="47"/>
    </row>
    <row r="9" ht="22" customHeight="1" spans="1:12">
      <c r="A9" s="10"/>
      <c r="B9" s="10"/>
      <c r="C9" s="13"/>
      <c r="D9" s="14"/>
      <c r="E9" s="14"/>
      <c r="F9" s="14"/>
      <c r="G9" s="15"/>
      <c r="H9" s="16"/>
      <c r="I9" s="41"/>
      <c r="J9" s="43"/>
      <c r="K9" s="46"/>
      <c r="L9" s="47"/>
    </row>
    <row r="10" ht="22" customHeight="1" spans="1:12">
      <c r="A10" s="6"/>
      <c r="B10" s="10"/>
      <c r="C10" s="13"/>
      <c r="D10" s="14"/>
      <c r="E10" s="14"/>
      <c r="F10" s="14"/>
      <c r="G10" s="15"/>
      <c r="H10" s="55"/>
      <c r="I10" s="40"/>
      <c r="J10" s="48"/>
      <c r="K10" s="56"/>
      <c r="L10" s="47"/>
    </row>
    <row r="11" ht="22" customHeight="1" spans="1:12">
      <c r="A11" s="10"/>
      <c r="B11" s="10"/>
      <c r="C11" s="13"/>
      <c r="D11" s="14"/>
      <c r="E11" s="14"/>
      <c r="F11" s="14"/>
      <c r="G11" s="15"/>
      <c r="H11" s="16"/>
      <c r="I11" s="41"/>
      <c r="J11" s="43"/>
      <c r="K11" s="46"/>
      <c r="L11" s="47"/>
    </row>
    <row r="12" ht="18" customHeight="1" spans="1:12">
      <c r="A12" s="10"/>
      <c r="B12" s="10"/>
      <c r="C12" s="18" t="s">
        <v>99</v>
      </c>
      <c r="D12" s="19"/>
      <c r="E12" s="19"/>
      <c r="F12" s="19"/>
      <c r="G12" s="20"/>
      <c r="H12" s="16">
        <f>SUM(H5:H11)</f>
        <v>123.3</v>
      </c>
      <c r="I12" s="41"/>
      <c r="J12" s="48">
        <f>SUM(J5:J11)</f>
        <v>84830</v>
      </c>
      <c r="K12" s="46"/>
      <c r="L12" s="47"/>
    </row>
    <row r="13" ht="30" customHeight="1" spans="1:12">
      <c r="A13" s="6" t="s">
        <v>138</v>
      </c>
      <c r="B13" s="6"/>
      <c r="C13" s="6"/>
      <c r="D13" s="6"/>
      <c r="E13" s="6"/>
      <c r="F13" s="6"/>
      <c r="G13" s="6"/>
      <c r="H13" s="6"/>
      <c r="I13" s="49"/>
      <c r="J13" s="6"/>
      <c r="K13" s="6"/>
      <c r="L13" s="6"/>
    </row>
    <row r="14" ht="26" customHeight="1" spans="1:12">
      <c r="A14" s="10" t="s">
        <v>101</v>
      </c>
      <c r="B14" s="11" t="s">
        <v>102</v>
      </c>
      <c r="C14" s="16" t="s">
        <v>103</v>
      </c>
      <c r="D14" s="16"/>
      <c r="E14" s="16"/>
      <c r="F14" s="16"/>
      <c r="G14" s="16" t="s">
        <v>104</v>
      </c>
      <c r="H14" s="12" t="s">
        <v>105</v>
      </c>
      <c r="I14" s="41" t="s">
        <v>88</v>
      </c>
      <c r="J14" s="41" t="s">
        <v>89</v>
      </c>
      <c r="K14" s="50" t="s">
        <v>106</v>
      </c>
      <c r="L14" s="42"/>
    </row>
    <row r="15" ht="25" customHeight="1" spans="1:12">
      <c r="A15" s="10"/>
      <c r="B15" s="10"/>
      <c r="C15" s="10"/>
      <c r="D15" s="10"/>
      <c r="E15" s="10"/>
      <c r="F15" s="10"/>
      <c r="G15" s="16"/>
      <c r="H15" s="12"/>
      <c r="I15" s="43"/>
      <c r="J15" s="41"/>
      <c r="K15" s="51"/>
      <c r="L15" s="52"/>
    </row>
    <row r="16" ht="22" customHeight="1" spans="1:12">
      <c r="A16" s="10"/>
      <c r="B16" s="10"/>
      <c r="C16" s="10"/>
      <c r="D16" s="10"/>
      <c r="E16" s="10"/>
      <c r="F16" s="10"/>
      <c r="G16" s="16"/>
      <c r="H16" s="25"/>
      <c r="I16" s="43"/>
      <c r="J16" s="41"/>
      <c r="K16" s="51"/>
      <c r="L16" s="52"/>
    </row>
    <row r="17" ht="18" customHeight="1" spans="1:12">
      <c r="A17" s="18" t="s">
        <v>99</v>
      </c>
      <c r="B17" s="19"/>
      <c r="C17" s="19"/>
      <c r="D17" s="19"/>
      <c r="E17" s="19"/>
      <c r="F17" s="20"/>
      <c r="G17" s="12"/>
      <c r="H17" s="12"/>
      <c r="I17" s="41"/>
      <c r="J17" s="40"/>
      <c r="K17" s="53"/>
      <c r="L17" s="54"/>
    </row>
    <row r="18" ht="18" customHeight="1" spans="1:12">
      <c r="A18" s="26" t="s">
        <v>115</v>
      </c>
      <c r="B18" s="27"/>
      <c r="C18" s="27"/>
      <c r="D18" s="27"/>
      <c r="E18" s="27"/>
      <c r="F18" s="28"/>
      <c r="G18" s="29"/>
      <c r="H18" s="29"/>
      <c r="I18" s="41"/>
      <c r="J18" s="40">
        <f>J12</f>
        <v>84830</v>
      </c>
      <c r="K18" s="53"/>
      <c r="L18" s="54"/>
    </row>
    <row r="19" spans="1:12">
      <c r="A19" s="30"/>
      <c r="B19" s="30"/>
      <c r="C19" s="31"/>
      <c r="D19" s="32"/>
      <c r="E19" s="32"/>
      <c r="F19" s="32"/>
      <c r="G19" s="33" t="s">
        <v>116</v>
      </c>
      <c r="H19" s="33"/>
      <c r="I19" s="35"/>
      <c r="J19" s="33"/>
      <c r="K19" s="33"/>
      <c r="L19" s="33"/>
    </row>
    <row r="20" spans="1:12">
      <c r="A20" s="30"/>
      <c r="B20" s="34"/>
      <c r="C20" s="35"/>
      <c r="D20" s="36"/>
      <c r="E20" s="36"/>
      <c r="F20" s="36"/>
      <c r="G20" s="37">
        <v>44768</v>
      </c>
      <c r="H20" s="37"/>
      <c r="I20" s="35"/>
      <c r="J20" s="37"/>
      <c r="K20" s="37"/>
      <c r="L20" s="37"/>
    </row>
  </sheetData>
  <mergeCells count="38">
    <mergeCell ref="A1:L1"/>
    <mergeCell ref="C2:D2"/>
    <mergeCell ref="F2:G2"/>
    <mergeCell ref="I2:J2"/>
    <mergeCell ref="A3:L3"/>
    <mergeCell ref="C4:G4"/>
    <mergeCell ref="K4:L4"/>
    <mergeCell ref="C5:G5"/>
    <mergeCell ref="K5:L5"/>
    <mergeCell ref="C6:G6"/>
    <mergeCell ref="K6:L6"/>
    <mergeCell ref="C7:G7"/>
    <mergeCell ref="K7:L7"/>
    <mergeCell ref="C8:G8"/>
    <mergeCell ref="K8:L8"/>
    <mergeCell ref="C9:G9"/>
    <mergeCell ref="K9:L9"/>
    <mergeCell ref="C10:G10"/>
    <mergeCell ref="K10:L10"/>
    <mergeCell ref="C11:G11"/>
    <mergeCell ref="K11:L11"/>
    <mergeCell ref="C12:G12"/>
    <mergeCell ref="K12:L12"/>
    <mergeCell ref="A13:L13"/>
    <mergeCell ref="C14:F14"/>
    <mergeCell ref="K14:L14"/>
    <mergeCell ref="C15:F15"/>
    <mergeCell ref="K15:L15"/>
    <mergeCell ref="C16:F16"/>
    <mergeCell ref="K16:L16"/>
    <mergeCell ref="A17:F17"/>
    <mergeCell ref="K17:L17"/>
    <mergeCell ref="A18:F18"/>
    <mergeCell ref="K18:L18"/>
    <mergeCell ref="C19:D19"/>
    <mergeCell ref="G19:L19"/>
    <mergeCell ref="C20:D20"/>
    <mergeCell ref="G20:L20"/>
  </mergeCells>
  <printOptions horizontalCentered="1"/>
  <pageMargins left="0.314583333333333" right="0.314583333333333" top="0.786805555555556" bottom="0.708333333333333" header="0.5" footer="0.5"/>
  <pageSetup paperSize="9" orientation="landscape" horizontalDpi="600"/>
  <headerFooter>
    <oddFooter>&amp;C第 &amp;P 页，共 &amp;N 页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F0"/>
  </sheetPr>
  <dimension ref="A1:L20"/>
  <sheetViews>
    <sheetView workbookViewId="0">
      <selection activeCell="E220" sqref="E220"/>
    </sheetView>
  </sheetViews>
  <sheetFormatPr defaultColWidth="9" defaultRowHeight="12.75"/>
  <cols>
    <col min="1" max="1" width="6.875" style="2" customWidth="1"/>
    <col min="2" max="2" width="11" style="2" customWidth="1"/>
    <col min="3" max="3" width="12.375" style="2" customWidth="1"/>
    <col min="4" max="4" width="12.625" style="2" customWidth="1"/>
    <col min="5" max="5" width="7.875" style="2" customWidth="1"/>
    <col min="6" max="6" width="11.625" style="2" customWidth="1"/>
    <col min="7" max="7" width="10.875" style="2" customWidth="1"/>
    <col min="8" max="8" width="12" style="2" customWidth="1"/>
    <col min="9" max="9" width="12" style="3" customWidth="1"/>
    <col min="10" max="10" width="12" style="2" customWidth="1"/>
    <col min="11" max="11" width="21.625" style="2" customWidth="1"/>
    <col min="12" max="12" width="13" style="2" customWidth="1"/>
    <col min="13" max="16383" width="5.625" style="2"/>
    <col min="16384" max="16384" width="9" style="2"/>
  </cols>
  <sheetData>
    <row r="1" s="1" customFormat="1" ht="33" customHeight="1" spans="1:12">
      <c r="A1" s="4" t="s">
        <v>74</v>
      </c>
      <c r="B1" s="5"/>
      <c r="C1" s="5"/>
      <c r="D1" s="5"/>
      <c r="E1" s="5"/>
      <c r="F1" s="5"/>
      <c r="G1" s="5"/>
      <c r="H1" s="5"/>
      <c r="I1" s="38"/>
      <c r="J1" s="5"/>
      <c r="K1" s="5"/>
      <c r="L1" s="5"/>
    </row>
    <row r="2" ht="21" customHeight="1" spans="1:12">
      <c r="A2" s="6" t="s">
        <v>194</v>
      </c>
      <c r="B2" s="7" t="s">
        <v>76</v>
      </c>
      <c r="C2" s="8" t="s">
        <v>252</v>
      </c>
      <c r="D2" s="8"/>
      <c r="E2" s="7" t="s">
        <v>78</v>
      </c>
      <c r="F2" s="8" t="s">
        <v>79</v>
      </c>
      <c r="G2" s="8"/>
      <c r="H2" s="7" t="s">
        <v>80</v>
      </c>
      <c r="I2" s="39" t="s">
        <v>207</v>
      </c>
      <c r="J2" s="8"/>
      <c r="K2" s="7" t="s">
        <v>82</v>
      </c>
      <c r="L2" s="24">
        <v>3</v>
      </c>
    </row>
    <row r="3" ht="22" customHeight="1" spans="1:12">
      <c r="A3" s="9" t="s">
        <v>83</v>
      </c>
      <c r="B3" s="9"/>
      <c r="C3" s="9"/>
      <c r="D3" s="9"/>
      <c r="E3" s="9"/>
      <c r="F3" s="9"/>
      <c r="G3" s="9"/>
      <c r="H3" s="9"/>
      <c r="I3" s="40"/>
      <c r="J3" s="9"/>
      <c r="K3" s="9"/>
      <c r="L3" s="20"/>
    </row>
    <row r="4" ht="22" customHeight="1" spans="1:12">
      <c r="A4" s="10" t="s">
        <v>84</v>
      </c>
      <c r="B4" s="11" t="s">
        <v>85</v>
      </c>
      <c r="C4" s="11" t="s">
        <v>86</v>
      </c>
      <c r="D4" s="11"/>
      <c r="E4" s="11"/>
      <c r="F4" s="11"/>
      <c r="G4" s="11"/>
      <c r="H4" s="12" t="s">
        <v>197</v>
      </c>
      <c r="I4" s="41" t="s">
        <v>88</v>
      </c>
      <c r="J4" s="41" t="s">
        <v>89</v>
      </c>
      <c r="K4" s="11" t="s">
        <v>106</v>
      </c>
      <c r="L4" s="42"/>
    </row>
    <row r="5" ht="22" customHeight="1" spans="1:12">
      <c r="A5" s="10">
        <v>1</v>
      </c>
      <c r="B5" s="10" t="s">
        <v>253</v>
      </c>
      <c r="C5" s="13" t="s">
        <v>254</v>
      </c>
      <c r="D5" s="14"/>
      <c r="E5" s="14"/>
      <c r="F5" s="14"/>
      <c r="G5" s="15"/>
      <c r="H5" s="16">
        <f>10*6</f>
        <v>60</v>
      </c>
      <c r="I5" s="41">
        <v>589</v>
      </c>
      <c r="J5" s="43">
        <f t="shared" ref="J5:J7" si="0">H5*I5</f>
        <v>35340</v>
      </c>
      <c r="K5" s="46" t="s">
        <v>255</v>
      </c>
      <c r="L5" s="47"/>
    </row>
    <row r="6" ht="22" customHeight="1" spans="1:12">
      <c r="A6" s="10">
        <v>2</v>
      </c>
      <c r="B6" s="10" t="s">
        <v>256</v>
      </c>
      <c r="C6" s="13" t="s">
        <v>257</v>
      </c>
      <c r="D6" s="14"/>
      <c r="E6" s="14"/>
      <c r="F6" s="14"/>
      <c r="G6" s="15"/>
      <c r="H6" s="16">
        <f>13.9*5</f>
        <v>69.5</v>
      </c>
      <c r="I6" s="41">
        <v>1314</v>
      </c>
      <c r="J6" s="43">
        <f t="shared" si="0"/>
        <v>91323</v>
      </c>
      <c r="K6" s="46" t="s">
        <v>258</v>
      </c>
      <c r="L6" s="47"/>
    </row>
    <row r="7" ht="22" customHeight="1" spans="1:12">
      <c r="A7" s="10">
        <v>3</v>
      </c>
      <c r="B7" s="10" t="s">
        <v>259</v>
      </c>
      <c r="C7" s="13" t="s">
        <v>212</v>
      </c>
      <c r="D7" s="14"/>
      <c r="E7" s="14"/>
      <c r="F7" s="14"/>
      <c r="G7" s="15"/>
      <c r="H7" s="16">
        <f>8.5*5.3</f>
        <v>45.05</v>
      </c>
      <c r="I7" s="41">
        <v>306</v>
      </c>
      <c r="J7" s="43">
        <f t="shared" si="0"/>
        <v>13785</v>
      </c>
      <c r="K7" s="46" t="s">
        <v>260</v>
      </c>
      <c r="L7" s="47"/>
    </row>
    <row r="8" ht="22" customHeight="1" spans="1:12">
      <c r="A8" s="10"/>
      <c r="B8" s="10"/>
      <c r="C8" s="13"/>
      <c r="D8" s="14"/>
      <c r="E8" s="14"/>
      <c r="F8" s="14"/>
      <c r="G8" s="15"/>
      <c r="H8" s="16"/>
      <c r="I8" s="41"/>
      <c r="J8" s="43"/>
      <c r="K8" s="46"/>
      <c r="L8" s="47"/>
    </row>
    <row r="9" ht="22" customHeight="1" spans="1:12">
      <c r="A9" s="10"/>
      <c r="B9" s="10"/>
      <c r="C9" s="13"/>
      <c r="D9" s="14"/>
      <c r="E9" s="14"/>
      <c r="F9" s="14"/>
      <c r="G9" s="15"/>
      <c r="H9" s="16"/>
      <c r="I9" s="41"/>
      <c r="J9" s="43"/>
      <c r="K9" s="46"/>
      <c r="L9" s="47"/>
    </row>
    <row r="10" ht="22" customHeight="1" spans="1:12">
      <c r="A10" s="6"/>
      <c r="B10" s="10"/>
      <c r="C10" s="13"/>
      <c r="D10" s="14"/>
      <c r="E10" s="14"/>
      <c r="F10" s="14"/>
      <c r="G10" s="15"/>
      <c r="H10" s="55"/>
      <c r="I10" s="40"/>
      <c r="J10" s="48"/>
      <c r="K10" s="56"/>
      <c r="L10" s="47"/>
    </row>
    <row r="11" ht="22" customHeight="1" spans="1:12">
      <c r="A11" s="10"/>
      <c r="B11" s="10"/>
      <c r="C11" s="13"/>
      <c r="D11" s="14"/>
      <c r="E11" s="14"/>
      <c r="F11" s="14"/>
      <c r="G11" s="15"/>
      <c r="H11" s="16"/>
      <c r="I11" s="41"/>
      <c r="J11" s="43"/>
      <c r="K11" s="46"/>
      <c r="L11" s="47"/>
    </row>
    <row r="12" ht="18" customHeight="1" spans="1:12">
      <c r="A12" s="10"/>
      <c r="B12" s="10"/>
      <c r="C12" s="18" t="s">
        <v>99</v>
      </c>
      <c r="D12" s="19"/>
      <c r="E12" s="19"/>
      <c r="F12" s="19"/>
      <c r="G12" s="20"/>
      <c r="H12" s="16">
        <f>SUM(H5:H11)</f>
        <v>174.55</v>
      </c>
      <c r="I12" s="41"/>
      <c r="J12" s="48">
        <f>SUM(J5:J11)</f>
        <v>140448</v>
      </c>
      <c r="K12" s="46"/>
      <c r="L12" s="47"/>
    </row>
    <row r="13" ht="30" customHeight="1" spans="1:12">
      <c r="A13" s="6" t="s">
        <v>138</v>
      </c>
      <c r="B13" s="6"/>
      <c r="C13" s="6"/>
      <c r="D13" s="6"/>
      <c r="E13" s="6"/>
      <c r="F13" s="6"/>
      <c r="G13" s="6"/>
      <c r="H13" s="6"/>
      <c r="I13" s="49"/>
      <c r="J13" s="6"/>
      <c r="K13" s="6"/>
      <c r="L13" s="6"/>
    </row>
    <row r="14" ht="26" customHeight="1" spans="1:12">
      <c r="A14" s="10" t="s">
        <v>101</v>
      </c>
      <c r="B14" s="11" t="s">
        <v>102</v>
      </c>
      <c r="C14" s="16" t="s">
        <v>103</v>
      </c>
      <c r="D14" s="16"/>
      <c r="E14" s="16"/>
      <c r="F14" s="16"/>
      <c r="G14" s="16" t="s">
        <v>104</v>
      </c>
      <c r="H14" s="12" t="s">
        <v>105</v>
      </c>
      <c r="I14" s="41" t="s">
        <v>88</v>
      </c>
      <c r="J14" s="41" t="s">
        <v>89</v>
      </c>
      <c r="K14" s="50" t="s">
        <v>106</v>
      </c>
      <c r="L14" s="42"/>
    </row>
    <row r="15" ht="25" customHeight="1" spans="1:12">
      <c r="A15" s="10"/>
      <c r="B15" s="10"/>
      <c r="C15" s="10"/>
      <c r="D15" s="10"/>
      <c r="E15" s="10"/>
      <c r="F15" s="10"/>
      <c r="G15" s="16"/>
      <c r="H15" s="12"/>
      <c r="I15" s="43"/>
      <c r="J15" s="41"/>
      <c r="K15" s="51"/>
      <c r="L15" s="52"/>
    </row>
    <row r="16" ht="22" customHeight="1" spans="1:12">
      <c r="A16" s="10"/>
      <c r="B16" s="10"/>
      <c r="C16" s="10"/>
      <c r="D16" s="10"/>
      <c r="E16" s="10"/>
      <c r="F16" s="10"/>
      <c r="G16" s="16"/>
      <c r="H16" s="25"/>
      <c r="I16" s="43"/>
      <c r="J16" s="41"/>
      <c r="K16" s="51"/>
      <c r="L16" s="52"/>
    </row>
    <row r="17" ht="18" customHeight="1" spans="1:12">
      <c r="A17" s="18" t="s">
        <v>99</v>
      </c>
      <c r="B17" s="19"/>
      <c r="C17" s="19"/>
      <c r="D17" s="19"/>
      <c r="E17" s="19"/>
      <c r="F17" s="20"/>
      <c r="G17" s="12"/>
      <c r="H17" s="12"/>
      <c r="I17" s="41"/>
      <c r="J17" s="40"/>
      <c r="K17" s="53"/>
      <c r="L17" s="54"/>
    </row>
    <row r="18" ht="18" customHeight="1" spans="1:12">
      <c r="A18" s="26" t="s">
        <v>115</v>
      </c>
      <c r="B18" s="27"/>
      <c r="C18" s="27"/>
      <c r="D18" s="27"/>
      <c r="E18" s="27"/>
      <c r="F18" s="28"/>
      <c r="G18" s="29"/>
      <c r="H18" s="29"/>
      <c r="I18" s="41"/>
      <c r="J18" s="40">
        <f>J12</f>
        <v>140448</v>
      </c>
      <c r="K18" s="53"/>
      <c r="L18" s="54"/>
    </row>
    <row r="19" spans="1:12">
      <c r="A19" s="30"/>
      <c r="B19" s="30"/>
      <c r="C19" s="31"/>
      <c r="D19" s="32"/>
      <c r="E19" s="32"/>
      <c r="F19" s="32"/>
      <c r="G19" s="33" t="s">
        <v>116</v>
      </c>
      <c r="H19" s="33"/>
      <c r="I19" s="35"/>
      <c r="J19" s="33"/>
      <c r="K19" s="33"/>
      <c r="L19" s="33"/>
    </row>
    <row r="20" spans="1:12">
      <c r="A20" s="30"/>
      <c r="B20" s="34"/>
      <c r="C20" s="35"/>
      <c r="D20" s="36"/>
      <c r="E20" s="36"/>
      <c r="F20" s="36"/>
      <c r="G20" s="37">
        <v>44768</v>
      </c>
      <c r="H20" s="37"/>
      <c r="I20" s="35"/>
      <c r="J20" s="37"/>
      <c r="K20" s="37"/>
      <c r="L20" s="37"/>
    </row>
  </sheetData>
  <mergeCells count="38">
    <mergeCell ref="A1:L1"/>
    <mergeCell ref="C2:D2"/>
    <mergeCell ref="F2:G2"/>
    <mergeCell ref="I2:J2"/>
    <mergeCell ref="A3:L3"/>
    <mergeCell ref="C4:G4"/>
    <mergeCell ref="K4:L4"/>
    <mergeCell ref="C5:G5"/>
    <mergeCell ref="K5:L5"/>
    <mergeCell ref="C6:G6"/>
    <mergeCell ref="K6:L6"/>
    <mergeCell ref="C7:G7"/>
    <mergeCell ref="K7:L7"/>
    <mergeCell ref="C8:G8"/>
    <mergeCell ref="K8:L8"/>
    <mergeCell ref="C9:G9"/>
    <mergeCell ref="K9:L9"/>
    <mergeCell ref="C10:G10"/>
    <mergeCell ref="K10:L10"/>
    <mergeCell ref="C11:G11"/>
    <mergeCell ref="K11:L11"/>
    <mergeCell ref="C12:G12"/>
    <mergeCell ref="K12:L12"/>
    <mergeCell ref="A13:L13"/>
    <mergeCell ref="C14:F14"/>
    <mergeCell ref="K14:L14"/>
    <mergeCell ref="C15:F15"/>
    <mergeCell ref="K15:L15"/>
    <mergeCell ref="C16:F16"/>
    <mergeCell ref="K16:L16"/>
    <mergeCell ref="A17:F17"/>
    <mergeCell ref="K17:L17"/>
    <mergeCell ref="A18:F18"/>
    <mergeCell ref="K18:L18"/>
    <mergeCell ref="C19:D19"/>
    <mergeCell ref="G19:L19"/>
    <mergeCell ref="C20:D20"/>
    <mergeCell ref="G20:L20"/>
  </mergeCells>
  <printOptions horizontalCentered="1"/>
  <pageMargins left="0.314583333333333" right="0.314583333333333" top="0.786805555555556" bottom="0.708333333333333" header="0.5" footer="0.5"/>
  <pageSetup paperSize="9" orientation="landscape" horizontalDpi="600"/>
  <headerFooter>
    <oddFooter>&amp;C第 &amp;P 页，共 &amp;N 页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IA20"/>
  <sheetViews>
    <sheetView workbookViewId="0">
      <selection activeCell="E220" sqref="E220"/>
    </sheetView>
  </sheetViews>
  <sheetFormatPr defaultColWidth="9" defaultRowHeight="12.75"/>
  <cols>
    <col min="1" max="1" width="6.875" style="30" customWidth="1"/>
    <col min="2" max="2" width="9.5" style="30" customWidth="1"/>
    <col min="3" max="3" width="12.375" style="30" customWidth="1"/>
    <col min="4" max="4" width="12.625" style="60" customWidth="1"/>
    <col min="5" max="5" width="7.875" style="60" customWidth="1"/>
    <col min="6" max="6" width="11.625" style="60" customWidth="1"/>
    <col min="7" max="7" width="10.875" style="60" customWidth="1"/>
    <col min="8" max="8" width="14.375" style="60" customWidth="1"/>
    <col min="9" max="9" width="14.875" style="61" customWidth="1"/>
    <col min="10" max="10" width="17.125" style="30" customWidth="1"/>
    <col min="11" max="11" width="21.625" style="30" customWidth="1"/>
    <col min="12" max="12" width="13" style="30" customWidth="1"/>
    <col min="13" max="32" width="9" style="30"/>
    <col min="33" max="16384" width="5.625" style="30"/>
  </cols>
  <sheetData>
    <row r="1" s="58" customFormat="1" ht="30" customHeight="1" spans="1:227">
      <c r="A1" s="4" t="s">
        <v>74</v>
      </c>
      <c r="B1" s="5"/>
      <c r="C1" s="5"/>
      <c r="D1" s="5"/>
      <c r="E1" s="5"/>
      <c r="F1" s="5"/>
      <c r="G1" s="5"/>
      <c r="H1" s="5"/>
      <c r="I1" s="5"/>
      <c r="J1" s="5"/>
      <c r="K1" s="5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  <c r="AB1" s="66"/>
      <c r="AC1" s="66"/>
      <c r="AD1" s="66"/>
      <c r="AE1" s="66"/>
      <c r="AF1" s="66"/>
      <c r="AG1" s="66"/>
      <c r="AH1" s="66"/>
      <c r="AI1" s="66"/>
      <c r="AJ1" s="66"/>
      <c r="AK1" s="66"/>
      <c r="AL1" s="66"/>
      <c r="AM1" s="66"/>
      <c r="AN1" s="66"/>
      <c r="AO1" s="66"/>
      <c r="AP1" s="66"/>
      <c r="AQ1" s="66"/>
      <c r="AR1" s="66"/>
      <c r="AS1" s="66"/>
      <c r="AT1" s="66"/>
      <c r="AU1" s="66"/>
      <c r="AV1" s="66"/>
      <c r="AW1" s="66"/>
      <c r="AX1" s="66"/>
      <c r="AY1" s="66"/>
      <c r="AZ1" s="66"/>
      <c r="BA1" s="66"/>
      <c r="BB1" s="66"/>
      <c r="BC1" s="66"/>
      <c r="BD1" s="66"/>
      <c r="BE1" s="66"/>
      <c r="BF1" s="66"/>
      <c r="BG1" s="66"/>
      <c r="BH1" s="66"/>
      <c r="BI1" s="66"/>
      <c r="BJ1" s="66"/>
      <c r="BK1" s="66"/>
      <c r="BL1" s="66"/>
      <c r="BM1" s="66"/>
      <c r="BN1" s="66"/>
      <c r="BO1" s="66"/>
      <c r="BP1" s="66"/>
      <c r="BQ1" s="66"/>
      <c r="BR1" s="66"/>
      <c r="BS1" s="66"/>
      <c r="BT1" s="66"/>
      <c r="BU1" s="66"/>
      <c r="BV1" s="66"/>
      <c r="BW1" s="66"/>
      <c r="BX1" s="66"/>
      <c r="BY1" s="66"/>
      <c r="BZ1" s="66"/>
      <c r="CA1" s="66"/>
      <c r="CB1" s="66"/>
      <c r="CC1" s="66"/>
      <c r="CD1" s="66"/>
      <c r="CE1" s="66"/>
      <c r="CF1" s="66"/>
      <c r="CG1" s="66"/>
      <c r="CH1" s="66"/>
      <c r="CI1" s="66"/>
      <c r="CJ1" s="66"/>
      <c r="CK1" s="66"/>
      <c r="CL1" s="66"/>
      <c r="CM1" s="66"/>
      <c r="CN1" s="66"/>
      <c r="CO1" s="66"/>
      <c r="CP1" s="66"/>
      <c r="CQ1" s="66"/>
      <c r="CR1" s="66"/>
      <c r="CS1" s="66"/>
      <c r="CT1" s="66"/>
      <c r="CU1" s="66"/>
      <c r="CV1" s="66"/>
      <c r="CW1" s="66"/>
      <c r="CX1" s="66"/>
      <c r="CY1" s="66"/>
      <c r="CZ1" s="66"/>
      <c r="DA1" s="66"/>
      <c r="DB1" s="66"/>
      <c r="DC1" s="66"/>
      <c r="DD1" s="66"/>
      <c r="DE1" s="66"/>
      <c r="DF1" s="66"/>
      <c r="DG1" s="66"/>
      <c r="DH1" s="66"/>
      <c r="DI1" s="66"/>
      <c r="DJ1" s="66"/>
      <c r="DK1" s="66"/>
      <c r="DL1" s="66"/>
      <c r="DM1" s="66"/>
      <c r="DN1" s="66"/>
      <c r="DO1" s="66"/>
      <c r="DP1" s="66"/>
      <c r="DQ1" s="66"/>
      <c r="DR1" s="66"/>
      <c r="DS1" s="66"/>
      <c r="DT1" s="66"/>
      <c r="DU1" s="66"/>
      <c r="DV1" s="66"/>
      <c r="DW1" s="66"/>
      <c r="DX1" s="66"/>
      <c r="DY1" s="66"/>
      <c r="DZ1" s="66"/>
      <c r="EA1" s="66"/>
      <c r="EB1" s="66"/>
      <c r="EC1" s="66"/>
      <c r="ED1" s="66"/>
      <c r="EE1" s="66"/>
      <c r="EF1" s="66"/>
      <c r="EG1" s="66"/>
      <c r="EH1" s="66"/>
      <c r="EI1" s="66"/>
      <c r="EJ1" s="66"/>
      <c r="EK1" s="66"/>
      <c r="EL1" s="66"/>
      <c r="EM1" s="66"/>
      <c r="EN1" s="66"/>
      <c r="EO1" s="66"/>
      <c r="EP1" s="66"/>
      <c r="EQ1" s="66"/>
      <c r="ER1" s="66"/>
      <c r="ES1" s="66"/>
      <c r="ET1" s="66"/>
      <c r="EU1" s="66"/>
      <c r="EV1" s="66"/>
      <c r="EW1" s="66"/>
      <c r="EX1" s="66"/>
      <c r="EY1" s="66"/>
      <c r="EZ1" s="66"/>
      <c r="FA1" s="66"/>
      <c r="FB1" s="66"/>
      <c r="FC1" s="66"/>
      <c r="FD1" s="66"/>
      <c r="FE1" s="66"/>
      <c r="FF1" s="66"/>
      <c r="FG1" s="66"/>
      <c r="FH1" s="66"/>
      <c r="FI1" s="66"/>
      <c r="FJ1" s="66"/>
      <c r="FK1" s="66"/>
      <c r="FL1" s="66"/>
      <c r="FM1" s="66"/>
      <c r="FN1" s="66"/>
      <c r="FO1" s="66"/>
      <c r="FP1" s="66"/>
      <c r="FQ1" s="66"/>
      <c r="FR1" s="66"/>
      <c r="FS1" s="66"/>
      <c r="FT1" s="66"/>
      <c r="FU1" s="66"/>
      <c r="FV1" s="66"/>
      <c r="FW1" s="66"/>
      <c r="FX1" s="66"/>
      <c r="FY1" s="66"/>
      <c r="FZ1" s="66"/>
      <c r="GA1" s="66"/>
      <c r="GB1" s="66"/>
      <c r="GC1" s="66"/>
      <c r="GD1" s="66"/>
      <c r="GE1" s="66"/>
      <c r="GF1" s="66"/>
      <c r="GG1" s="66"/>
      <c r="GH1" s="66"/>
      <c r="GI1" s="66"/>
      <c r="GJ1" s="66"/>
      <c r="GK1" s="66"/>
      <c r="GL1" s="66"/>
      <c r="GM1" s="66"/>
      <c r="GN1" s="66"/>
      <c r="GO1" s="66"/>
      <c r="GP1" s="66"/>
      <c r="GQ1" s="66"/>
      <c r="GR1" s="66"/>
      <c r="GS1" s="66"/>
      <c r="GT1" s="66"/>
      <c r="GU1" s="66"/>
      <c r="GV1" s="66"/>
      <c r="GW1" s="66"/>
      <c r="GX1" s="66"/>
      <c r="GY1" s="66"/>
      <c r="GZ1" s="66"/>
      <c r="HA1" s="66"/>
      <c r="HB1" s="66"/>
      <c r="HC1" s="66"/>
      <c r="HD1" s="66"/>
      <c r="HE1" s="66"/>
      <c r="HF1" s="66"/>
      <c r="HG1" s="66"/>
      <c r="HH1" s="66"/>
      <c r="HI1" s="66"/>
      <c r="HJ1" s="66"/>
      <c r="HK1" s="66"/>
      <c r="HL1" s="66"/>
      <c r="HM1" s="66"/>
      <c r="HN1" s="66"/>
      <c r="HO1" s="66"/>
      <c r="HP1" s="66"/>
      <c r="HQ1" s="66"/>
      <c r="HR1" s="66"/>
      <c r="HS1" s="66"/>
    </row>
    <row r="2" s="30" customFormat="1" ht="26.1" customHeight="1" spans="1:234">
      <c r="A2" s="10" t="s">
        <v>75</v>
      </c>
      <c r="B2" s="7" t="s">
        <v>76</v>
      </c>
      <c r="C2" s="8" t="s">
        <v>261</v>
      </c>
      <c r="D2" s="7" t="s">
        <v>78</v>
      </c>
      <c r="E2" s="8" t="s">
        <v>79</v>
      </c>
      <c r="F2" s="8"/>
      <c r="G2" s="7" t="s">
        <v>80</v>
      </c>
      <c r="H2" s="10" t="s">
        <v>81</v>
      </c>
      <c r="I2" s="10"/>
      <c r="J2" s="7" t="s">
        <v>82</v>
      </c>
      <c r="K2" s="8">
        <v>6</v>
      </c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7"/>
      <c r="AD2" s="67"/>
      <c r="AE2" s="67"/>
      <c r="AF2" s="67"/>
      <c r="AG2" s="67"/>
      <c r="AH2" s="67"/>
      <c r="AI2" s="67"/>
      <c r="AJ2" s="67"/>
      <c r="AK2" s="67"/>
      <c r="AL2" s="67"/>
      <c r="AM2" s="67"/>
      <c r="AN2" s="67"/>
      <c r="AO2" s="67"/>
      <c r="AP2" s="67"/>
      <c r="AQ2" s="67"/>
      <c r="AR2" s="67"/>
      <c r="AS2" s="67"/>
      <c r="AT2" s="67"/>
      <c r="AU2" s="67"/>
      <c r="AV2" s="67"/>
      <c r="AW2" s="67"/>
      <c r="AX2" s="67"/>
      <c r="AY2" s="67"/>
      <c r="AZ2" s="67"/>
      <c r="BA2" s="67"/>
      <c r="BB2" s="67"/>
      <c r="BC2" s="67"/>
      <c r="BD2" s="67"/>
      <c r="BE2" s="67"/>
      <c r="BF2" s="67"/>
      <c r="BG2" s="67"/>
      <c r="BH2" s="67"/>
      <c r="BI2" s="67"/>
      <c r="BJ2" s="67"/>
      <c r="BK2" s="67"/>
      <c r="BL2" s="67"/>
      <c r="BM2" s="67"/>
      <c r="BN2" s="67"/>
      <c r="BO2" s="67"/>
      <c r="BP2" s="67"/>
      <c r="BQ2" s="67"/>
      <c r="BR2" s="67"/>
      <c r="BS2" s="67"/>
      <c r="BT2" s="67"/>
      <c r="BU2" s="67"/>
      <c r="BV2" s="67"/>
      <c r="BW2" s="67"/>
      <c r="BX2" s="67"/>
      <c r="BY2" s="67"/>
      <c r="BZ2" s="67"/>
      <c r="CA2" s="67"/>
      <c r="CB2" s="67"/>
      <c r="CC2" s="67"/>
      <c r="CD2" s="67"/>
      <c r="CE2" s="67"/>
      <c r="CF2" s="67"/>
      <c r="CG2" s="67"/>
      <c r="CH2" s="67"/>
      <c r="CI2" s="67"/>
      <c r="CJ2" s="67"/>
      <c r="CK2" s="67"/>
      <c r="CL2" s="67"/>
      <c r="CM2" s="67"/>
      <c r="CN2" s="67"/>
      <c r="CO2" s="67"/>
      <c r="CP2" s="67"/>
      <c r="CQ2" s="67"/>
      <c r="CR2" s="67"/>
      <c r="CS2" s="67"/>
      <c r="CT2" s="67"/>
      <c r="CU2" s="67"/>
      <c r="CV2" s="67"/>
      <c r="CW2" s="67"/>
      <c r="CX2" s="67"/>
      <c r="CY2" s="67"/>
      <c r="CZ2" s="67"/>
      <c r="DA2" s="67"/>
      <c r="DB2" s="67"/>
      <c r="DC2" s="67"/>
      <c r="DD2" s="67"/>
      <c r="DE2" s="67"/>
      <c r="DF2" s="67"/>
      <c r="DG2" s="67"/>
      <c r="DH2" s="67"/>
      <c r="DI2" s="67"/>
      <c r="DJ2" s="67"/>
      <c r="DK2" s="67"/>
      <c r="DL2" s="67"/>
      <c r="DM2" s="67"/>
      <c r="DN2" s="67"/>
      <c r="DO2" s="67"/>
      <c r="DP2" s="67"/>
      <c r="DQ2" s="67"/>
      <c r="DR2" s="67"/>
      <c r="DS2" s="67"/>
      <c r="DT2" s="67"/>
      <c r="DU2" s="67"/>
      <c r="DV2" s="67"/>
      <c r="DW2" s="67"/>
      <c r="DX2" s="67"/>
      <c r="DY2" s="67"/>
      <c r="DZ2" s="67"/>
      <c r="EA2" s="67"/>
      <c r="EB2" s="67"/>
      <c r="EC2" s="67"/>
      <c r="ED2" s="67"/>
      <c r="EE2" s="67"/>
      <c r="EF2" s="67"/>
      <c r="EG2" s="67"/>
      <c r="EH2" s="67"/>
      <c r="EI2" s="67"/>
      <c r="EJ2" s="67"/>
      <c r="EK2" s="67"/>
      <c r="EL2" s="67"/>
      <c r="EM2" s="67"/>
      <c r="EN2" s="67"/>
      <c r="EO2" s="67"/>
      <c r="EP2" s="67"/>
      <c r="EQ2" s="67"/>
      <c r="ER2" s="67"/>
      <c r="ES2" s="67"/>
      <c r="ET2" s="67"/>
      <c r="EU2" s="67"/>
      <c r="EV2" s="67"/>
      <c r="EW2" s="67"/>
      <c r="EX2" s="67"/>
      <c r="EY2" s="67"/>
      <c r="EZ2" s="67"/>
      <c r="FA2" s="67"/>
      <c r="FB2" s="67"/>
      <c r="FC2" s="67"/>
      <c r="FD2" s="67"/>
      <c r="FE2" s="67"/>
      <c r="FF2" s="67"/>
      <c r="FG2" s="67"/>
      <c r="FH2" s="67"/>
      <c r="FI2" s="67"/>
      <c r="FJ2" s="67"/>
      <c r="FK2" s="67"/>
      <c r="FL2" s="67"/>
      <c r="FM2" s="67"/>
      <c r="FN2" s="67"/>
      <c r="FO2" s="67"/>
      <c r="FP2" s="67"/>
      <c r="FQ2" s="67"/>
      <c r="FR2" s="67"/>
      <c r="FS2" s="67"/>
      <c r="FT2" s="67"/>
      <c r="FU2" s="67"/>
      <c r="FV2" s="67"/>
      <c r="FW2" s="67"/>
      <c r="FX2" s="67"/>
      <c r="FY2" s="67"/>
      <c r="FZ2" s="67"/>
      <c r="GA2" s="67"/>
      <c r="GB2" s="67"/>
      <c r="GC2" s="67"/>
      <c r="GD2" s="67"/>
      <c r="GE2" s="67"/>
      <c r="GF2" s="67"/>
      <c r="GG2" s="67"/>
      <c r="GH2" s="67"/>
      <c r="GI2" s="67"/>
      <c r="GJ2" s="67"/>
      <c r="GK2" s="67"/>
      <c r="GL2" s="67"/>
      <c r="GM2" s="67"/>
      <c r="GN2" s="67"/>
      <c r="GO2" s="67"/>
      <c r="GP2" s="67"/>
      <c r="GQ2" s="67"/>
      <c r="GR2" s="67"/>
      <c r="GS2" s="67"/>
      <c r="GT2" s="67"/>
      <c r="GU2" s="67"/>
      <c r="GV2" s="67"/>
      <c r="GW2" s="67"/>
      <c r="GX2" s="67"/>
      <c r="GY2" s="67"/>
      <c r="GZ2" s="67"/>
      <c r="HA2" s="67"/>
      <c r="HB2" s="67"/>
      <c r="HC2" s="67"/>
      <c r="HD2" s="67"/>
      <c r="HE2" s="67"/>
      <c r="HF2" s="67"/>
      <c r="HG2" s="67"/>
      <c r="HH2" s="67"/>
      <c r="HI2" s="67"/>
      <c r="HJ2" s="67"/>
      <c r="HK2" s="67"/>
      <c r="HL2" s="67"/>
      <c r="HM2" s="67"/>
      <c r="HN2" s="67"/>
      <c r="HO2" s="67"/>
      <c r="HP2" s="67"/>
      <c r="HQ2" s="67"/>
      <c r="HR2" s="67"/>
      <c r="HS2" s="67"/>
      <c r="HT2" s="67"/>
      <c r="HU2" s="67"/>
      <c r="HV2" s="67"/>
      <c r="HW2" s="67"/>
      <c r="HX2" s="67"/>
      <c r="HY2" s="67"/>
      <c r="HZ2" s="67"/>
    </row>
    <row r="3" s="30" customFormat="1" ht="22" customHeight="1" spans="1:235">
      <c r="A3" s="9" t="s">
        <v>83</v>
      </c>
      <c r="B3" s="9"/>
      <c r="C3" s="9"/>
      <c r="D3" s="9"/>
      <c r="E3" s="9"/>
      <c r="F3" s="9"/>
      <c r="G3" s="9"/>
      <c r="H3" s="9"/>
      <c r="I3" s="9"/>
      <c r="J3" s="9"/>
      <c r="K3" s="9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  <c r="AC3" s="67"/>
      <c r="AD3" s="67"/>
      <c r="AE3" s="67"/>
      <c r="AF3" s="67"/>
      <c r="AG3" s="67"/>
      <c r="AH3" s="67"/>
      <c r="AI3" s="67"/>
      <c r="AJ3" s="67"/>
      <c r="AK3" s="67"/>
      <c r="AL3" s="67"/>
      <c r="AM3" s="67"/>
      <c r="AN3" s="67"/>
      <c r="AO3" s="67"/>
      <c r="AP3" s="67"/>
      <c r="AQ3" s="67"/>
      <c r="AR3" s="67"/>
      <c r="AS3" s="67"/>
      <c r="AT3" s="67"/>
      <c r="AU3" s="67"/>
      <c r="AV3" s="67"/>
      <c r="AW3" s="67"/>
      <c r="AX3" s="67"/>
      <c r="AY3" s="67"/>
      <c r="AZ3" s="67"/>
      <c r="BA3" s="67"/>
      <c r="BB3" s="67"/>
      <c r="BC3" s="67"/>
      <c r="BD3" s="67"/>
      <c r="BE3" s="67"/>
      <c r="BF3" s="67"/>
      <c r="BG3" s="67"/>
      <c r="BH3" s="67"/>
      <c r="BI3" s="67"/>
      <c r="BJ3" s="67"/>
      <c r="BK3" s="67"/>
      <c r="BL3" s="67"/>
      <c r="BM3" s="67"/>
      <c r="BN3" s="67"/>
      <c r="BO3" s="67"/>
      <c r="BP3" s="67"/>
      <c r="BQ3" s="67"/>
      <c r="BR3" s="67"/>
      <c r="BS3" s="67"/>
      <c r="BT3" s="67"/>
      <c r="BU3" s="67"/>
      <c r="BV3" s="67"/>
      <c r="BW3" s="67"/>
      <c r="BX3" s="67"/>
      <c r="BY3" s="67"/>
      <c r="BZ3" s="67"/>
      <c r="CA3" s="67"/>
      <c r="CB3" s="67"/>
      <c r="CC3" s="67"/>
      <c r="CD3" s="67"/>
      <c r="CE3" s="67"/>
      <c r="CF3" s="67"/>
      <c r="CG3" s="67"/>
      <c r="CH3" s="67"/>
      <c r="CI3" s="67"/>
      <c r="CJ3" s="67"/>
      <c r="CK3" s="67"/>
      <c r="CL3" s="67"/>
      <c r="CM3" s="67"/>
      <c r="CN3" s="67"/>
      <c r="CO3" s="67"/>
      <c r="CP3" s="67"/>
      <c r="CQ3" s="67"/>
      <c r="CR3" s="67"/>
      <c r="CS3" s="67"/>
      <c r="CT3" s="67"/>
      <c r="CU3" s="67"/>
      <c r="CV3" s="67"/>
      <c r="CW3" s="67"/>
      <c r="CX3" s="67"/>
      <c r="CY3" s="67"/>
      <c r="CZ3" s="67"/>
      <c r="DA3" s="67"/>
      <c r="DB3" s="67"/>
      <c r="DC3" s="67"/>
      <c r="DD3" s="67"/>
      <c r="DE3" s="67"/>
      <c r="DF3" s="67"/>
      <c r="DG3" s="67"/>
      <c r="DH3" s="67"/>
      <c r="DI3" s="67"/>
      <c r="DJ3" s="67"/>
      <c r="DK3" s="67"/>
      <c r="DL3" s="67"/>
      <c r="DM3" s="67"/>
      <c r="DN3" s="67"/>
      <c r="DO3" s="67"/>
      <c r="DP3" s="67"/>
      <c r="DQ3" s="67"/>
      <c r="DR3" s="67"/>
      <c r="DS3" s="67"/>
      <c r="DT3" s="67"/>
      <c r="DU3" s="67"/>
      <c r="DV3" s="67"/>
      <c r="DW3" s="67"/>
      <c r="DX3" s="67"/>
      <c r="DY3" s="67"/>
      <c r="DZ3" s="67"/>
      <c r="EA3" s="67"/>
      <c r="EB3" s="67"/>
      <c r="EC3" s="67"/>
      <c r="ED3" s="67"/>
      <c r="EE3" s="67"/>
      <c r="EF3" s="67"/>
      <c r="EG3" s="67"/>
      <c r="EH3" s="67"/>
      <c r="EI3" s="67"/>
      <c r="EJ3" s="67"/>
      <c r="EK3" s="67"/>
      <c r="EL3" s="67"/>
      <c r="EM3" s="67"/>
      <c r="EN3" s="67"/>
      <c r="EO3" s="67"/>
      <c r="EP3" s="67"/>
      <c r="EQ3" s="67"/>
      <c r="ER3" s="67"/>
      <c r="ES3" s="67"/>
      <c r="ET3" s="67"/>
      <c r="EU3" s="67"/>
      <c r="EV3" s="67"/>
      <c r="EW3" s="67"/>
      <c r="EX3" s="67"/>
      <c r="EY3" s="67"/>
      <c r="EZ3" s="67"/>
      <c r="FA3" s="67"/>
      <c r="FB3" s="67"/>
      <c r="FC3" s="67"/>
      <c r="FD3" s="67"/>
      <c r="FE3" s="67"/>
      <c r="FF3" s="67"/>
      <c r="FG3" s="67"/>
      <c r="FH3" s="67"/>
      <c r="FI3" s="67"/>
      <c r="FJ3" s="67"/>
      <c r="FK3" s="67"/>
      <c r="FL3" s="67"/>
      <c r="FM3" s="67"/>
      <c r="FN3" s="67"/>
      <c r="FO3" s="67"/>
      <c r="FP3" s="67"/>
      <c r="FQ3" s="67"/>
      <c r="FR3" s="67"/>
      <c r="FS3" s="67"/>
      <c r="FT3" s="67"/>
      <c r="FU3" s="67"/>
      <c r="FV3" s="67"/>
      <c r="FW3" s="67"/>
      <c r="FX3" s="67"/>
      <c r="FY3" s="67"/>
      <c r="FZ3" s="67"/>
      <c r="GA3" s="67"/>
      <c r="GB3" s="67"/>
      <c r="GC3" s="67"/>
      <c r="GD3" s="67"/>
      <c r="GE3" s="67"/>
      <c r="GF3" s="67"/>
      <c r="GG3" s="67"/>
      <c r="GH3" s="67"/>
      <c r="GI3" s="67"/>
      <c r="GJ3" s="67"/>
      <c r="GK3" s="67"/>
      <c r="GL3" s="67"/>
      <c r="GM3" s="67"/>
      <c r="GN3" s="67"/>
      <c r="GO3" s="67"/>
      <c r="GP3" s="67"/>
      <c r="GQ3" s="67"/>
      <c r="GR3" s="67"/>
      <c r="GS3" s="67"/>
      <c r="GT3" s="67"/>
      <c r="GU3" s="67"/>
      <c r="GV3" s="67"/>
      <c r="GW3" s="67"/>
      <c r="GX3" s="67"/>
      <c r="GY3" s="67"/>
      <c r="GZ3" s="67"/>
      <c r="HA3" s="67"/>
      <c r="HB3" s="67"/>
      <c r="HC3" s="67"/>
      <c r="HD3" s="67"/>
      <c r="HE3" s="67"/>
      <c r="HF3" s="67"/>
      <c r="HG3" s="67"/>
      <c r="HH3" s="67"/>
      <c r="HI3" s="67"/>
      <c r="HJ3" s="67"/>
      <c r="HK3" s="67"/>
      <c r="HL3" s="67"/>
      <c r="HM3" s="67"/>
      <c r="HN3" s="67"/>
      <c r="HO3" s="67"/>
      <c r="HP3" s="67"/>
      <c r="HQ3" s="67"/>
      <c r="HR3" s="67"/>
      <c r="HS3" s="67"/>
      <c r="HT3" s="67"/>
      <c r="HU3" s="67"/>
      <c r="HV3" s="67"/>
      <c r="HW3" s="67"/>
      <c r="HX3" s="67"/>
      <c r="HY3" s="67"/>
      <c r="HZ3" s="67"/>
      <c r="IA3" s="67"/>
    </row>
    <row r="4" s="30" customFormat="1" ht="32" customHeight="1" spans="1:234">
      <c r="A4" s="10" t="s">
        <v>84</v>
      </c>
      <c r="B4" s="11" t="s">
        <v>85</v>
      </c>
      <c r="C4" s="11" t="s">
        <v>86</v>
      </c>
      <c r="D4" s="11"/>
      <c r="E4" s="11"/>
      <c r="F4" s="11"/>
      <c r="G4" s="11"/>
      <c r="H4" s="12" t="s">
        <v>87</v>
      </c>
      <c r="I4" s="11" t="s">
        <v>88</v>
      </c>
      <c r="J4" s="41" t="s">
        <v>89</v>
      </c>
      <c r="K4" s="68" t="s">
        <v>90</v>
      </c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67"/>
      <c r="Y4" s="67"/>
      <c r="Z4" s="67"/>
      <c r="AA4" s="67"/>
      <c r="AB4" s="67"/>
      <c r="AC4" s="67"/>
      <c r="AD4" s="67"/>
      <c r="AE4" s="67"/>
      <c r="AF4" s="67"/>
      <c r="AG4" s="67"/>
      <c r="AH4" s="67"/>
      <c r="AI4" s="67"/>
      <c r="AJ4" s="67"/>
      <c r="AK4" s="67"/>
      <c r="AL4" s="67"/>
      <c r="AM4" s="67"/>
      <c r="AN4" s="67"/>
      <c r="AO4" s="67"/>
      <c r="AP4" s="67"/>
      <c r="AQ4" s="67"/>
      <c r="AR4" s="67"/>
      <c r="AS4" s="67"/>
      <c r="AT4" s="67"/>
      <c r="AU4" s="67"/>
      <c r="AV4" s="67"/>
      <c r="AW4" s="67"/>
      <c r="AX4" s="67"/>
      <c r="AY4" s="67"/>
      <c r="AZ4" s="67"/>
      <c r="BA4" s="67"/>
      <c r="BB4" s="67"/>
      <c r="BC4" s="67"/>
      <c r="BD4" s="67"/>
      <c r="BE4" s="67"/>
      <c r="BF4" s="67"/>
      <c r="BG4" s="67"/>
      <c r="BH4" s="67"/>
      <c r="BI4" s="67"/>
      <c r="BJ4" s="67"/>
      <c r="BK4" s="67"/>
      <c r="BL4" s="67"/>
      <c r="BM4" s="67"/>
      <c r="BN4" s="67"/>
      <c r="BO4" s="67"/>
      <c r="BP4" s="67"/>
      <c r="BQ4" s="67"/>
      <c r="BR4" s="67"/>
      <c r="BS4" s="67"/>
      <c r="BT4" s="67"/>
      <c r="BU4" s="67"/>
      <c r="BV4" s="67"/>
      <c r="BW4" s="67"/>
      <c r="BX4" s="67"/>
      <c r="BY4" s="67"/>
      <c r="BZ4" s="67"/>
      <c r="CA4" s="67"/>
      <c r="CB4" s="67"/>
      <c r="CC4" s="67"/>
      <c r="CD4" s="67"/>
      <c r="CE4" s="67"/>
      <c r="CF4" s="67"/>
      <c r="CG4" s="67"/>
      <c r="CH4" s="67"/>
      <c r="CI4" s="67"/>
      <c r="CJ4" s="67"/>
      <c r="CK4" s="67"/>
      <c r="CL4" s="67"/>
      <c r="CM4" s="67"/>
      <c r="CN4" s="67"/>
      <c r="CO4" s="67"/>
      <c r="CP4" s="67"/>
      <c r="CQ4" s="67"/>
      <c r="CR4" s="67"/>
      <c r="CS4" s="67"/>
      <c r="CT4" s="67"/>
      <c r="CU4" s="67"/>
      <c r="CV4" s="67"/>
      <c r="CW4" s="67"/>
      <c r="CX4" s="67"/>
      <c r="CY4" s="67"/>
      <c r="CZ4" s="67"/>
      <c r="DA4" s="67"/>
      <c r="DB4" s="67"/>
      <c r="DC4" s="67"/>
      <c r="DD4" s="67"/>
      <c r="DE4" s="67"/>
      <c r="DF4" s="67"/>
      <c r="DG4" s="67"/>
      <c r="DH4" s="67"/>
      <c r="DI4" s="67"/>
      <c r="DJ4" s="67"/>
      <c r="DK4" s="67"/>
      <c r="DL4" s="67"/>
      <c r="DM4" s="67"/>
      <c r="DN4" s="67"/>
      <c r="DO4" s="67"/>
      <c r="DP4" s="67"/>
      <c r="DQ4" s="67"/>
      <c r="DR4" s="67"/>
      <c r="DS4" s="67"/>
      <c r="DT4" s="67"/>
      <c r="DU4" s="67"/>
      <c r="DV4" s="67"/>
      <c r="DW4" s="67"/>
      <c r="DX4" s="67"/>
      <c r="DY4" s="67"/>
      <c r="DZ4" s="67"/>
      <c r="EA4" s="67"/>
      <c r="EB4" s="67"/>
      <c r="EC4" s="67"/>
      <c r="ED4" s="67"/>
      <c r="EE4" s="67"/>
      <c r="EF4" s="67"/>
      <c r="EG4" s="67"/>
      <c r="EH4" s="67"/>
      <c r="EI4" s="67"/>
      <c r="EJ4" s="67"/>
      <c r="EK4" s="67"/>
      <c r="EL4" s="67"/>
      <c r="EM4" s="67"/>
      <c r="EN4" s="67"/>
      <c r="EO4" s="67"/>
      <c r="EP4" s="67"/>
      <c r="EQ4" s="67"/>
      <c r="ER4" s="67"/>
      <c r="ES4" s="67"/>
      <c r="ET4" s="67"/>
      <c r="EU4" s="67"/>
      <c r="EV4" s="67"/>
      <c r="EW4" s="67"/>
      <c r="EX4" s="67"/>
      <c r="EY4" s="67"/>
      <c r="EZ4" s="67"/>
      <c r="FA4" s="67"/>
      <c r="FB4" s="67"/>
      <c r="FC4" s="67"/>
      <c r="FD4" s="67"/>
      <c r="FE4" s="67"/>
      <c r="FF4" s="67"/>
      <c r="FG4" s="67"/>
      <c r="FH4" s="67"/>
      <c r="FI4" s="67"/>
      <c r="FJ4" s="67"/>
      <c r="FK4" s="67"/>
      <c r="FL4" s="67"/>
      <c r="FM4" s="67"/>
      <c r="FN4" s="67"/>
      <c r="FO4" s="67"/>
      <c r="FP4" s="67"/>
      <c r="FQ4" s="67"/>
      <c r="FR4" s="67"/>
      <c r="FS4" s="67"/>
      <c r="FT4" s="67"/>
      <c r="FU4" s="67"/>
      <c r="FV4" s="67"/>
      <c r="FW4" s="67"/>
      <c r="FX4" s="67"/>
      <c r="FY4" s="67"/>
      <c r="FZ4" s="67"/>
      <c r="GA4" s="67"/>
      <c r="GB4" s="67"/>
      <c r="GC4" s="67"/>
      <c r="GD4" s="67"/>
      <c r="GE4" s="67"/>
      <c r="GF4" s="67"/>
      <c r="GG4" s="67"/>
      <c r="GH4" s="67"/>
      <c r="GI4" s="67"/>
      <c r="GJ4" s="67"/>
      <c r="GK4" s="67"/>
      <c r="GL4" s="67"/>
      <c r="GM4" s="67"/>
      <c r="GN4" s="67"/>
      <c r="GO4" s="67"/>
      <c r="GP4" s="67"/>
      <c r="GQ4" s="67"/>
      <c r="GR4" s="67"/>
      <c r="GS4" s="67"/>
      <c r="GT4" s="67"/>
      <c r="GU4" s="67"/>
      <c r="GV4" s="67"/>
      <c r="GW4" s="67"/>
      <c r="GX4" s="67"/>
      <c r="GY4" s="67"/>
      <c r="GZ4" s="67"/>
      <c r="HA4" s="67"/>
      <c r="HB4" s="67"/>
      <c r="HC4" s="67"/>
      <c r="HD4" s="67"/>
      <c r="HE4" s="67"/>
      <c r="HF4" s="67"/>
      <c r="HG4" s="67"/>
      <c r="HH4" s="67"/>
      <c r="HI4" s="67"/>
      <c r="HJ4" s="67"/>
      <c r="HK4" s="67"/>
      <c r="HL4" s="67"/>
      <c r="HM4" s="67"/>
      <c r="HN4" s="67"/>
      <c r="HO4" s="67"/>
      <c r="HP4" s="67"/>
      <c r="HQ4" s="67"/>
      <c r="HR4" s="67"/>
      <c r="HS4" s="67"/>
      <c r="HT4" s="67"/>
      <c r="HU4" s="67"/>
      <c r="HV4" s="67"/>
      <c r="HW4" s="67"/>
      <c r="HX4" s="67"/>
      <c r="HY4" s="67"/>
      <c r="HZ4" s="67"/>
    </row>
    <row r="5" s="30" customFormat="1" ht="22" customHeight="1" spans="1:234">
      <c r="A5" s="10">
        <v>1</v>
      </c>
      <c r="B5" s="8" t="s">
        <v>262</v>
      </c>
      <c r="C5" s="12" t="s">
        <v>263</v>
      </c>
      <c r="D5" s="12"/>
      <c r="E5" s="12"/>
      <c r="F5" s="12"/>
      <c r="G5" s="12"/>
      <c r="H5" s="16">
        <f>8.9*5</f>
        <v>44.5</v>
      </c>
      <c r="I5" s="12">
        <v>252</v>
      </c>
      <c r="J5" s="43">
        <f t="shared" ref="J5:J10" si="0">H5*I5</f>
        <v>11214</v>
      </c>
      <c r="K5" s="16" t="s">
        <v>264</v>
      </c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7"/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/>
      <c r="BI5" s="67"/>
      <c r="BJ5" s="67"/>
      <c r="BK5" s="67"/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67"/>
      <c r="BX5" s="67"/>
      <c r="BY5" s="67"/>
      <c r="BZ5" s="67"/>
      <c r="CA5" s="67"/>
      <c r="CB5" s="67"/>
      <c r="CC5" s="67"/>
      <c r="CD5" s="67"/>
      <c r="CE5" s="67"/>
      <c r="CF5" s="67"/>
      <c r="CG5" s="67"/>
      <c r="CH5" s="67"/>
      <c r="CI5" s="67"/>
      <c r="CJ5" s="67"/>
      <c r="CK5" s="67"/>
      <c r="CL5" s="67"/>
      <c r="CM5" s="67"/>
      <c r="CN5" s="67"/>
      <c r="CO5" s="67"/>
      <c r="CP5" s="67"/>
      <c r="CQ5" s="67"/>
      <c r="CR5" s="67"/>
      <c r="CS5" s="67"/>
      <c r="CT5" s="67"/>
      <c r="CU5" s="67"/>
      <c r="CV5" s="67"/>
      <c r="CW5" s="67"/>
      <c r="CX5" s="67"/>
      <c r="CY5" s="67"/>
      <c r="CZ5" s="67"/>
      <c r="DA5" s="67"/>
      <c r="DB5" s="67"/>
      <c r="DC5" s="67"/>
      <c r="DD5" s="67"/>
      <c r="DE5" s="67"/>
      <c r="DF5" s="67"/>
      <c r="DG5" s="67"/>
      <c r="DH5" s="67"/>
      <c r="DI5" s="67"/>
      <c r="DJ5" s="67"/>
      <c r="DK5" s="67"/>
      <c r="DL5" s="67"/>
      <c r="DM5" s="67"/>
      <c r="DN5" s="67"/>
      <c r="DO5" s="67"/>
      <c r="DP5" s="67"/>
      <c r="DQ5" s="67"/>
      <c r="DR5" s="67"/>
      <c r="DS5" s="67"/>
      <c r="DT5" s="67"/>
      <c r="DU5" s="67"/>
      <c r="DV5" s="67"/>
      <c r="DW5" s="67"/>
      <c r="DX5" s="67"/>
      <c r="DY5" s="67"/>
      <c r="DZ5" s="67"/>
      <c r="EA5" s="67"/>
      <c r="EB5" s="67"/>
      <c r="EC5" s="67"/>
      <c r="ED5" s="67"/>
      <c r="EE5" s="67"/>
      <c r="EF5" s="67"/>
      <c r="EG5" s="67"/>
      <c r="EH5" s="67"/>
      <c r="EI5" s="67"/>
      <c r="EJ5" s="67"/>
      <c r="EK5" s="67"/>
      <c r="EL5" s="67"/>
      <c r="EM5" s="67"/>
      <c r="EN5" s="67"/>
      <c r="EO5" s="67"/>
      <c r="EP5" s="67"/>
      <c r="EQ5" s="67"/>
      <c r="ER5" s="67"/>
      <c r="ES5" s="67"/>
      <c r="ET5" s="67"/>
      <c r="EU5" s="67"/>
      <c r="EV5" s="67"/>
      <c r="EW5" s="67"/>
      <c r="EX5" s="67"/>
      <c r="EY5" s="67"/>
      <c r="EZ5" s="67"/>
      <c r="FA5" s="67"/>
      <c r="FB5" s="67"/>
      <c r="FC5" s="67"/>
      <c r="FD5" s="67"/>
      <c r="FE5" s="67"/>
      <c r="FF5" s="67"/>
      <c r="FG5" s="67"/>
      <c r="FH5" s="67"/>
      <c r="FI5" s="67"/>
      <c r="FJ5" s="67"/>
      <c r="FK5" s="67"/>
      <c r="FL5" s="67"/>
      <c r="FM5" s="67"/>
      <c r="FN5" s="67"/>
      <c r="FO5" s="67"/>
      <c r="FP5" s="67"/>
      <c r="FQ5" s="67"/>
      <c r="FR5" s="67"/>
      <c r="FS5" s="67"/>
      <c r="FT5" s="67"/>
      <c r="FU5" s="67"/>
      <c r="FV5" s="67"/>
      <c r="FW5" s="67"/>
      <c r="FX5" s="67"/>
      <c r="FY5" s="67"/>
      <c r="FZ5" s="67"/>
      <c r="GA5" s="67"/>
      <c r="GB5" s="67"/>
      <c r="GC5" s="67"/>
      <c r="GD5" s="67"/>
      <c r="GE5" s="67"/>
      <c r="GF5" s="67"/>
      <c r="GG5" s="67"/>
      <c r="GH5" s="67"/>
      <c r="GI5" s="67"/>
      <c r="GJ5" s="67"/>
      <c r="GK5" s="67"/>
      <c r="GL5" s="67"/>
      <c r="GM5" s="67"/>
      <c r="GN5" s="67"/>
      <c r="GO5" s="67"/>
      <c r="GP5" s="67"/>
      <c r="GQ5" s="67"/>
      <c r="GR5" s="67"/>
      <c r="GS5" s="67"/>
      <c r="GT5" s="67"/>
      <c r="GU5" s="67"/>
      <c r="GV5" s="67"/>
      <c r="GW5" s="67"/>
      <c r="GX5" s="67"/>
      <c r="GY5" s="67"/>
      <c r="GZ5" s="67"/>
      <c r="HA5" s="67"/>
      <c r="HB5" s="67"/>
      <c r="HC5" s="67"/>
      <c r="HD5" s="67"/>
      <c r="HE5" s="67"/>
      <c r="HF5" s="67"/>
      <c r="HG5" s="67"/>
      <c r="HH5" s="67"/>
      <c r="HI5" s="67"/>
      <c r="HJ5" s="67"/>
      <c r="HK5" s="67"/>
      <c r="HL5" s="67"/>
      <c r="HM5" s="67"/>
      <c r="HN5" s="67"/>
      <c r="HO5" s="67"/>
      <c r="HP5" s="67"/>
      <c r="HQ5" s="67"/>
      <c r="HR5" s="67"/>
      <c r="HS5" s="67"/>
      <c r="HT5" s="67"/>
      <c r="HU5" s="67"/>
      <c r="HV5" s="67"/>
      <c r="HW5" s="67"/>
      <c r="HX5" s="67"/>
      <c r="HY5" s="67"/>
      <c r="HZ5" s="67"/>
    </row>
    <row r="6" s="30" customFormat="1" ht="22" customHeight="1" spans="1:234">
      <c r="A6" s="10">
        <v>2</v>
      </c>
      <c r="B6" s="8" t="s">
        <v>265</v>
      </c>
      <c r="C6" s="12" t="s">
        <v>20</v>
      </c>
      <c r="D6" s="12"/>
      <c r="E6" s="12"/>
      <c r="F6" s="12"/>
      <c r="G6" s="12"/>
      <c r="H6" s="16">
        <f>15.1*8.2</f>
        <v>123.82</v>
      </c>
      <c r="I6" s="12">
        <v>770</v>
      </c>
      <c r="J6" s="43">
        <f t="shared" si="0"/>
        <v>95341</v>
      </c>
      <c r="K6" s="16" t="s">
        <v>266</v>
      </c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67"/>
      <c r="AE6" s="67"/>
      <c r="AF6" s="67"/>
      <c r="AG6" s="67"/>
      <c r="AH6" s="67"/>
      <c r="AI6" s="67"/>
      <c r="AJ6" s="67"/>
      <c r="AK6" s="67"/>
      <c r="AL6" s="67"/>
      <c r="AM6" s="67"/>
      <c r="AN6" s="67"/>
      <c r="AO6" s="67"/>
      <c r="AP6" s="67"/>
      <c r="AQ6" s="67"/>
      <c r="AR6" s="67"/>
      <c r="AS6" s="67"/>
      <c r="AT6" s="67"/>
      <c r="AU6" s="67"/>
      <c r="AV6" s="67"/>
      <c r="AW6" s="67"/>
      <c r="AX6" s="67"/>
      <c r="AY6" s="67"/>
      <c r="AZ6" s="67"/>
      <c r="BA6" s="67"/>
      <c r="BB6" s="67"/>
      <c r="BC6" s="67"/>
      <c r="BD6" s="67"/>
      <c r="BE6" s="67"/>
      <c r="BF6" s="67"/>
      <c r="BG6" s="67"/>
      <c r="BH6" s="67"/>
      <c r="BI6" s="67"/>
      <c r="BJ6" s="67"/>
      <c r="BK6" s="67"/>
      <c r="BL6" s="67"/>
      <c r="BM6" s="67"/>
      <c r="BN6" s="67"/>
      <c r="BO6" s="67"/>
      <c r="BP6" s="67"/>
      <c r="BQ6" s="67"/>
      <c r="BR6" s="67"/>
      <c r="BS6" s="67"/>
      <c r="BT6" s="67"/>
      <c r="BU6" s="67"/>
      <c r="BV6" s="67"/>
      <c r="BW6" s="67"/>
      <c r="BX6" s="67"/>
      <c r="BY6" s="67"/>
      <c r="BZ6" s="67"/>
      <c r="CA6" s="67"/>
      <c r="CB6" s="67"/>
      <c r="CC6" s="67"/>
      <c r="CD6" s="67"/>
      <c r="CE6" s="67"/>
      <c r="CF6" s="67"/>
      <c r="CG6" s="67"/>
      <c r="CH6" s="67"/>
      <c r="CI6" s="67"/>
      <c r="CJ6" s="67"/>
      <c r="CK6" s="67"/>
      <c r="CL6" s="67"/>
      <c r="CM6" s="67"/>
      <c r="CN6" s="67"/>
      <c r="CO6" s="67"/>
      <c r="CP6" s="67"/>
      <c r="CQ6" s="67"/>
      <c r="CR6" s="67"/>
      <c r="CS6" s="67"/>
      <c r="CT6" s="67"/>
      <c r="CU6" s="67"/>
      <c r="CV6" s="67"/>
      <c r="CW6" s="67"/>
      <c r="CX6" s="67"/>
      <c r="CY6" s="67"/>
      <c r="CZ6" s="67"/>
      <c r="DA6" s="67"/>
      <c r="DB6" s="67"/>
      <c r="DC6" s="67"/>
      <c r="DD6" s="67"/>
      <c r="DE6" s="67"/>
      <c r="DF6" s="67"/>
      <c r="DG6" s="67"/>
      <c r="DH6" s="67"/>
      <c r="DI6" s="67"/>
      <c r="DJ6" s="67"/>
      <c r="DK6" s="67"/>
      <c r="DL6" s="67"/>
      <c r="DM6" s="67"/>
      <c r="DN6" s="67"/>
      <c r="DO6" s="67"/>
      <c r="DP6" s="67"/>
      <c r="DQ6" s="67"/>
      <c r="DR6" s="67"/>
      <c r="DS6" s="67"/>
      <c r="DT6" s="67"/>
      <c r="DU6" s="67"/>
      <c r="DV6" s="67"/>
      <c r="DW6" s="67"/>
      <c r="DX6" s="67"/>
      <c r="DY6" s="67"/>
      <c r="DZ6" s="67"/>
      <c r="EA6" s="67"/>
      <c r="EB6" s="67"/>
      <c r="EC6" s="67"/>
      <c r="ED6" s="67"/>
      <c r="EE6" s="67"/>
      <c r="EF6" s="67"/>
      <c r="EG6" s="67"/>
      <c r="EH6" s="67"/>
      <c r="EI6" s="67"/>
      <c r="EJ6" s="67"/>
      <c r="EK6" s="67"/>
      <c r="EL6" s="67"/>
      <c r="EM6" s="67"/>
      <c r="EN6" s="67"/>
      <c r="EO6" s="67"/>
      <c r="EP6" s="67"/>
      <c r="EQ6" s="67"/>
      <c r="ER6" s="67"/>
      <c r="ES6" s="67"/>
      <c r="ET6" s="67"/>
      <c r="EU6" s="67"/>
      <c r="EV6" s="67"/>
      <c r="EW6" s="67"/>
      <c r="EX6" s="67"/>
      <c r="EY6" s="67"/>
      <c r="EZ6" s="67"/>
      <c r="FA6" s="67"/>
      <c r="FB6" s="67"/>
      <c r="FC6" s="67"/>
      <c r="FD6" s="67"/>
      <c r="FE6" s="67"/>
      <c r="FF6" s="67"/>
      <c r="FG6" s="67"/>
      <c r="FH6" s="67"/>
      <c r="FI6" s="67"/>
      <c r="FJ6" s="67"/>
      <c r="FK6" s="67"/>
      <c r="FL6" s="67"/>
      <c r="FM6" s="67"/>
      <c r="FN6" s="67"/>
      <c r="FO6" s="67"/>
      <c r="FP6" s="67"/>
      <c r="FQ6" s="67"/>
      <c r="FR6" s="67"/>
      <c r="FS6" s="67"/>
      <c r="FT6" s="67"/>
      <c r="FU6" s="67"/>
      <c r="FV6" s="67"/>
      <c r="FW6" s="67"/>
      <c r="FX6" s="67"/>
      <c r="FY6" s="67"/>
      <c r="FZ6" s="67"/>
      <c r="GA6" s="67"/>
      <c r="GB6" s="67"/>
      <c r="GC6" s="67"/>
      <c r="GD6" s="67"/>
      <c r="GE6" s="67"/>
      <c r="GF6" s="67"/>
      <c r="GG6" s="67"/>
      <c r="GH6" s="67"/>
      <c r="GI6" s="67"/>
      <c r="GJ6" s="67"/>
      <c r="GK6" s="67"/>
      <c r="GL6" s="67"/>
      <c r="GM6" s="67"/>
      <c r="GN6" s="67"/>
      <c r="GO6" s="67"/>
      <c r="GP6" s="67"/>
      <c r="GQ6" s="67"/>
      <c r="GR6" s="67"/>
      <c r="GS6" s="67"/>
      <c r="GT6" s="67"/>
      <c r="GU6" s="67"/>
      <c r="GV6" s="67"/>
      <c r="GW6" s="67"/>
      <c r="GX6" s="67"/>
      <c r="GY6" s="67"/>
      <c r="GZ6" s="67"/>
      <c r="HA6" s="67"/>
      <c r="HB6" s="67"/>
      <c r="HC6" s="67"/>
      <c r="HD6" s="67"/>
      <c r="HE6" s="67"/>
      <c r="HF6" s="67"/>
      <c r="HG6" s="67"/>
      <c r="HH6" s="67"/>
      <c r="HI6" s="67"/>
      <c r="HJ6" s="67"/>
      <c r="HK6" s="67"/>
      <c r="HL6" s="67"/>
      <c r="HM6" s="67"/>
      <c r="HN6" s="67"/>
      <c r="HO6" s="67"/>
      <c r="HP6" s="67"/>
      <c r="HQ6" s="67"/>
      <c r="HR6" s="67"/>
      <c r="HS6" s="67"/>
      <c r="HT6" s="67"/>
      <c r="HU6" s="67"/>
      <c r="HV6" s="67"/>
      <c r="HW6" s="67"/>
      <c r="HX6" s="67"/>
      <c r="HY6" s="67"/>
      <c r="HZ6" s="67"/>
    </row>
    <row r="7" s="30" customFormat="1" ht="22" customHeight="1" spans="1:234">
      <c r="A7" s="10">
        <v>3</v>
      </c>
      <c r="B7" s="8" t="s">
        <v>267</v>
      </c>
      <c r="C7" s="12" t="s">
        <v>20</v>
      </c>
      <c r="D7" s="12"/>
      <c r="E7" s="12"/>
      <c r="F7" s="12"/>
      <c r="G7" s="12"/>
      <c r="H7" s="16">
        <f>13.95*9.75+2.4*1.6</f>
        <v>139.85</v>
      </c>
      <c r="I7" s="12">
        <v>750</v>
      </c>
      <c r="J7" s="43">
        <f t="shared" si="0"/>
        <v>104888</v>
      </c>
      <c r="K7" s="16" t="s">
        <v>268</v>
      </c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67"/>
      <c r="Y7" s="67"/>
      <c r="Z7" s="67"/>
      <c r="AA7" s="67"/>
      <c r="AB7" s="67"/>
      <c r="AC7" s="67"/>
      <c r="AD7" s="67"/>
      <c r="AE7" s="67"/>
      <c r="AF7" s="67"/>
      <c r="AG7" s="67"/>
      <c r="AH7" s="67"/>
      <c r="AI7" s="67"/>
      <c r="AJ7" s="67"/>
      <c r="AK7" s="67"/>
      <c r="AL7" s="67"/>
      <c r="AM7" s="67"/>
      <c r="AN7" s="67"/>
      <c r="AO7" s="67"/>
      <c r="AP7" s="67"/>
      <c r="AQ7" s="67"/>
      <c r="AR7" s="67"/>
      <c r="AS7" s="67"/>
      <c r="AT7" s="67"/>
      <c r="AU7" s="67"/>
      <c r="AV7" s="67"/>
      <c r="AW7" s="67"/>
      <c r="AX7" s="67"/>
      <c r="AY7" s="67"/>
      <c r="AZ7" s="67"/>
      <c r="BA7" s="67"/>
      <c r="BB7" s="67"/>
      <c r="BC7" s="67"/>
      <c r="BD7" s="67"/>
      <c r="BE7" s="67"/>
      <c r="BF7" s="67"/>
      <c r="BG7" s="67"/>
      <c r="BH7" s="67"/>
      <c r="BI7" s="67"/>
      <c r="BJ7" s="67"/>
      <c r="BK7" s="67"/>
      <c r="BL7" s="67"/>
      <c r="BM7" s="67"/>
      <c r="BN7" s="67"/>
      <c r="BO7" s="67"/>
      <c r="BP7" s="67"/>
      <c r="BQ7" s="67"/>
      <c r="BR7" s="67"/>
      <c r="BS7" s="67"/>
      <c r="BT7" s="67"/>
      <c r="BU7" s="67"/>
      <c r="BV7" s="67"/>
      <c r="BW7" s="67"/>
      <c r="BX7" s="67"/>
      <c r="BY7" s="67"/>
      <c r="BZ7" s="67"/>
      <c r="CA7" s="67"/>
      <c r="CB7" s="67"/>
      <c r="CC7" s="67"/>
      <c r="CD7" s="67"/>
      <c r="CE7" s="67"/>
      <c r="CF7" s="67"/>
      <c r="CG7" s="67"/>
      <c r="CH7" s="67"/>
      <c r="CI7" s="67"/>
      <c r="CJ7" s="67"/>
      <c r="CK7" s="67"/>
      <c r="CL7" s="67"/>
      <c r="CM7" s="67"/>
      <c r="CN7" s="67"/>
      <c r="CO7" s="67"/>
      <c r="CP7" s="67"/>
      <c r="CQ7" s="67"/>
      <c r="CR7" s="67"/>
      <c r="CS7" s="67"/>
      <c r="CT7" s="67"/>
      <c r="CU7" s="67"/>
      <c r="CV7" s="67"/>
      <c r="CW7" s="67"/>
      <c r="CX7" s="67"/>
      <c r="CY7" s="67"/>
      <c r="CZ7" s="67"/>
      <c r="DA7" s="67"/>
      <c r="DB7" s="67"/>
      <c r="DC7" s="67"/>
      <c r="DD7" s="67"/>
      <c r="DE7" s="67"/>
      <c r="DF7" s="67"/>
      <c r="DG7" s="67"/>
      <c r="DH7" s="67"/>
      <c r="DI7" s="67"/>
      <c r="DJ7" s="67"/>
      <c r="DK7" s="67"/>
      <c r="DL7" s="67"/>
      <c r="DM7" s="67"/>
      <c r="DN7" s="67"/>
      <c r="DO7" s="67"/>
      <c r="DP7" s="67"/>
      <c r="DQ7" s="67"/>
      <c r="DR7" s="67"/>
      <c r="DS7" s="67"/>
      <c r="DT7" s="67"/>
      <c r="DU7" s="67"/>
      <c r="DV7" s="67"/>
      <c r="DW7" s="67"/>
      <c r="DX7" s="67"/>
      <c r="DY7" s="67"/>
      <c r="DZ7" s="67"/>
      <c r="EA7" s="67"/>
      <c r="EB7" s="67"/>
      <c r="EC7" s="67"/>
      <c r="ED7" s="67"/>
      <c r="EE7" s="67"/>
      <c r="EF7" s="67"/>
      <c r="EG7" s="67"/>
      <c r="EH7" s="67"/>
      <c r="EI7" s="67"/>
      <c r="EJ7" s="67"/>
      <c r="EK7" s="67"/>
      <c r="EL7" s="67"/>
      <c r="EM7" s="67"/>
      <c r="EN7" s="67"/>
      <c r="EO7" s="67"/>
      <c r="EP7" s="67"/>
      <c r="EQ7" s="67"/>
      <c r="ER7" s="67"/>
      <c r="ES7" s="67"/>
      <c r="ET7" s="67"/>
      <c r="EU7" s="67"/>
      <c r="EV7" s="67"/>
      <c r="EW7" s="67"/>
      <c r="EX7" s="67"/>
      <c r="EY7" s="67"/>
      <c r="EZ7" s="67"/>
      <c r="FA7" s="67"/>
      <c r="FB7" s="67"/>
      <c r="FC7" s="67"/>
      <c r="FD7" s="67"/>
      <c r="FE7" s="67"/>
      <c r="FF7" s="67"/>
      <c r="FG7" s="67"/>
      <c r="FH7" s="67"/>
      <c r="FI7" s="67"/>
      <c r="FJ7" s="67"/>
      <c r="FK7" s="67"/>
      <c r="FL7" s="67"/>
      <c r="FM7" s="67"/>
      <c r="FN7" s="67"/>
      <c r="FO7" s="67"/>
      <c r="FP7" s="67"/>
      <c r="FQ7" s="67"/>
      <c r="FR7" s="67"/>
      <c r="FS7" s="67"/>
      <c r="FT7" s="67"/>
      <c r="FU7" s="67"/>
      <c r="FV7" s="67"/>
      <c r="FW7" s="67"/>
      <c r="FX7" s="67"/>
      <c r="FY7" s="67"/>
      <c r="FZ7" s="67"/>
      <c r="GA7" s="67"/>
      <c r="GB7" s="67"/>
      <c r="GC7" s="67"/>
      <c r="GD7" s="67"/>
      <c r="GE7" s="67"/>
      <c r="GF7" s="67"/>
      <c r="GG7" s="67"/>
      <c r="GH7" s="67"/>
      <c r="GI7" s="67"/>
      <c r="GJ7" s="67"/>
      <c r="GK7" s="67"/>
      <c r="GL7" s="67"/>
      <c r="GM7" s="67"/>
      <c r="GN7" s="67"/>
      <c r="GO7" s="67"/>
      <c r="GP7" s="67"/>
      <c r="GQ7" s="67"/>
      <c r="GR7" s="67"/>
      <c r="GS7" s="67"/>
      <c r="GT7" s="67"/>
      <c r="GU7" s="67"/>
      <c r="GV7" s="67"/>
      <c r="GW7" s="67"/>
      <c r="GX7" s="67"/>
      <c r="GY7" s="67"/>
      <c r="GZ7" s="67"/>
      <c r="HA7" s="67"/>
      <c r="HB7" s="67"/>
      <c r="HC7" s="67"/>
      <c r="HD7" s="67"/>
      <c r="HE7" s="67"/>
      <c r="HF7" s="67"/>
      <c r="HG7" s="67"/>
      <c r="HH7" s="67"/>
      <c r="HI7" s="67"/>
      <c r="HJ7" s="67"/>
      <c r="HK7" s="67"/>
      <c r="HL7" s="67"/>
      <c r="HM7" s="67"/>
      <c r="HN7" s="67"/>
      <c r="HO7" s="67"/>
      <c r="HP7" s="67"/>
      <c r="HQ7" s="67"/>
      <c r="HR7" s="67"/>
      <c r="HS7" s="67"/>
      <c r="HT7" s="67"/>
      <c r="HU7" s="67"/>
      <c r="HV7" s="67"/>
      <c r="HW7" s="67"/>
      <c r="HX7" s="67"/>
      <c r="HY7" s="67"/>
      <c r="HZ7" s="67"/>
    </row>
    <row r="8" s="30" customFormat="1" ht="22" customHeight="1" spans="1:234">
      <c r="A8" s="10">
        <v>4</v>
      </c>
      <c r="B8" s="8" t="s">
        <v>269</v>
      </c>
      <c r="C8" s="12" t="s">
        <v>270</v>
      </c>
      <c r="D8" s="12"/>
      <c r="E8" s="12"/>
      <c r="F8" s="12"/>
      <c r="G8" s="12"/>
      <c r="H8" s="16">
        <f>9.1*8.2</f>
        <v>74.62</v>
      </c>
      <c r="I8" s="12">
        <v>464</v>
      </c>
      <c r="J8" s="43">
        <f t="shared" si="0"/>
        <v>34624</v>
      </c>
      <c r="K8" s="16" t="s">
        <v>271</v>
      </c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67"/>
      <c r="Y8" s="67"/>
      <c r="Z8" s="67"/>
      <c r="AA8" s="67"/>
      <c r="AB8" s="67"/>
      <c r="AC8" s="67"/>
      <c r="AD8" s="67"/>
      <c r="AE8" s="67"/>
      <c r="AF8" s="67"/>
      <c r="AG8" s="67"/>
      <c r="AH8" s="67"/>
      <c r="AI8" s="67"/>
      <c r="AJ8" s="67"/>
      <c r="AK8" s="67"/>
      <c r="AL8" s="67"/>
      <c r="AM8" s="67"/>
      <c r="AN8" s="67"/>
      <c r="AO8" s="67"/>
      <c r="AP8" s="67"/>
      <c r="AQ8" s="67"/>
      <c r="AR8" s="67"/>
      <c r="AS8" s="67"/>
      <c r="AT8" s="67"/>
      <c r="AU8" s="67"/>
      <c r="AV8" s="67"/>
      <c r="AW8" s="67"/>
      <c r="AX8" s="67"/>
      <c r="AY8" s="67"/>
      <c r="AZ8" s="67"/>
      <c r="BA8" s="67"/>
      <c r="BB8" s="67"/>
      <c r="BC8" s="67"/>
      <c r="BD8" s="67"/>
      <c r="BE8" s="67"/>
      <c r="BF8" s="67"/>
      <c r="BG8" s="67"/>
      <c r="BH8" s="67"/>
      <c r="BI8" s="67"/>
      <c r="BJ8" s="67"/>
      <c r="BK8" s="67"/>
      <c r="BL8" s="67"/>
      <c r="BM8" s="67"/>
      <c r="BN8" s="67"/>
      <c r="BO8" s="67"/>
      <c r="BP8" s="67"/>
      <c r="BQ8" s="67"/>
      <c r="BR8" s="67"/>
      <c r="BS8" s="67"/>
      <c r="BT8" s="67"/>
      <c r="BU8" s="67"/>
      <c r="BV8" s="67"/>
      <c r="BW8" s="67"/>
      <c r="BX8" s="67"/>
      <c r="BY8" s="67"/>
      <c r="BZ8" s="67"/>
      <c r="CA8" s="67"/>
      <c r="CB8" s="67"/>
      <c r="CC8" s="67"/>
      <c r="CD8" s="67"/>
      <c r="CE8" s="67"/>
      <c r="CF8" s="67"/>
      <c r="CG8" s="67"/>
      <c r="CH8" s="67"/>
      <c r="CI8" s="67"/>
      <c r="CJ8" s="67"/>
      <c r="CK8" s="67"/>
      <c r="CL8" s="67"/>
      <c r="CM8" s="67"/>
      <c r="CN8" s="67"/>
      <c r="CO8" s="67"/>
      <c r="CP8" s="67"/>
      <c r="CQ8" s="67"/>
      <c r="CR8" s="67"/>
      <c r="CS8" s="67"/>
      <c r="CT8" s="67"/>
      <c r="CU8" s="67"/>
      <c r="CV8" s="67"/>
      <c r="CW8" s="67"/>
      <c r="CX8" s="67"/>
      <c r="CY8" s="67"/>
      <c r="CZ8" s="67"/>
      <c r="DA8" s="67"/>
      <c r="DB8" s="67"/>
      <c r="DC8" s="67"/>
      <c r="DD8" s="67"/>
      <c r="DE8" s="67"/>
      <c r="DF8" s="67"/>
      <c r="DG8" s="67"/>
      <c r="DH8" s="67"/>
      <c r="DI8" s="67"/>
      <c r="DJ8" s="67"/>
      <c r="DK8" s="67"/>
      <c r="DL8" s="67"/>
      <c r="DM8" s="67"/>
      <c r="DN8" s="67"/>
      <c r="DO8" s="67"/>
      <c r="DP8" s="67"/>
      <c r="DQ8" s="67"/>
      <c r="DR8" s="67"/>
      <c r="DS8" s="67"/>
      <c r="DT8" s="67"/>
      <c r="DU8" s="67"/>
      <c r="DV8" s="67"/>
      <c r="DW8" s="67"/>
      <c r="DX8" s="67"/>
      <c r="DY8" s="67"/>
      <c r="DZ8" s="67"/>
      <c r="EA8" s="67"/>
      <c r="EB8" s="67"/>
      <c r="EC8" s="67"/>
      <c r="ED8" s="67"/>
      <c r="EE8" s="67"/>
      <c r="EF8" s="67"/>
      <c r="EG8" s="67"/>
      <c r="EH8" s="67"/>
      <c r="EI8" s="67"/>
      <c r="EJ8" s="67"/>
      <c r="EK8" s="67"/>
      <c r="EL8" s="67"/>
      <c r="EM8" s="67"/>
      <c r="EN8" s="67"/>
      <c r="EO8" s="67"/>
      <c r="EP8" s="67"/>
      <c r="EQ8" s="67"/>
      <c r="ER8" s="67"/>
      <c r="ES8" s="67"/>
      <c r="ET8" s="67"/>
      <c r="EU8" s="67"/>
      <c r="EV8" s="67"/>
      <c r="EW8" s="67"/>
      <c r="EX8" s="67"/>
      <c r="EY8" s="67"/>
      <c r="EZ8" s="67"/>
      <c r="FA8" s="67"/>
      <c r="FB8" s="67"/>
      <c r="FC8" s="67"/>
      <c r="FD8" s="67"/>
      <c r="FE8" s="67"/>
      <c r="FF8" s="67"/>
      <c r="FG8" s="67"/>
      <c r="FH8" s="67"/>
      <c r="FI8" s="67"/>
      <c r="FJ8" s="67"/>
      <c r="FK8" s="67"/>
      <c r="FL8" s="67"/>
      <c r="FM8" s="67"/>
      <c r="FN8" s="67"/>
      <c r="FO8" s="67"/>
      <c r="FP8" s="67"/>
      <c r="FQ8" s="67"/>
      <c r="FR8" s="67"/>
      <c r="FS8" s="67"/>
      <c r="FT8" s="67"/>
      <c r="FU8" s="67"/>
      <c r="FV8" s="67"/>
      <c r="FW8" s="67"/>
      <c r="FX8" s="67"/>
      <c r="FY8" s="67"/>
      <c r="FZ8" s="67"/>
      <c r="GA8" s="67"/>
      <c r="GB8" s="67"/>
      <c r="GC8" s="67"/>
      <c r="GD8" s="67"/>
      <c r="GE8" s="67"/>
      <c r="GF8" s="67"/>
      <c r="GG8" s="67"/>
      <c r="GH8" s="67"/>
      <c r="GI8" s="67"/>
      <c r="GJ8" s="67"/>
      <c r="GK8" s="67"/>
      <c r="GL8" s="67"/>
      <c r="GM8" s="67"/>
      <c r="GN8" s="67"/>
      <c r="GO8" s="67"/>
      <c r="GP8" s="67"/>
      <c r="GQ8" s="67"/>
      <c r="GR8" s="67"/>
      <c r="GS8" s="67"/>
      <c r="GT8" s="67"/>
      <c r="GU8" s="67"/>
      <c r="GV8" s="67"/>
      <c r="GW8" s="67"/>
      <c r="GX8" s="67"/>
      <c r="GY8" s="67"/>
      <c r="GZ8" s="67"/>
      <c r="HA8" s="67"/>
      <c r="HB8" s="67"/>
      <c r="HC8" s="67"/>
      <c r="HD8" s="67"/>
      <c r="HE8" s="67"/>
      <c r="HF8" s="67"/>
      <c r="HG8" s="67"/>
      <c r="HH8" s="67"/>
      <c r="HI8" s="67"/>
      <c r="HJ8" s="67"/>
      <c r="HK8" s="67"/>
      <c r="HL8" s="67"/>
      <c r="HM8" s="67"/>
      <c r="HN8" s="67"/>
      <c r="HO8" s="67"/>
      <c r="HP8" s="67"/>
      <c r="HQ8" s="67"/>
      <c r="HR8" s="67"/>
      <c r="HS8" s="67"/>
      <c r="HT8" s="67"/>
      <c r="HU8" s="67"/>
      <c r="HV8" s="67"/>
      <c r="HW8" s="67"/>
      <c r="HX8" s="67"/>
      <c r="HY8" s="67"/>
      <c r="HZ8" s="67"/>
    </row>
    <row r="9" s="30" customFormat="1" ht="22" customHeight="1" spans="1:234">
      <c r="A9" s="10">
        <v>5</v>
      </c>
      <c r="B9" s="8" t="s">
        <v>272</v>
      </c>
      <c r="C9" s="12" t="s">
        <v>273</v>
      </c>
      <c r="D9" s="12"/>
      <c r="E9" s="12"/>
      <c r="F9" s="12"/>
      <c r="G9" s="12"/>
      <c r="H9" s="16">
        <f>12.1*6.05+2.4*1.6</f>
        <v>77.05</v>
      </c>
      <c r="I9" s="12">
        <v>720</v>
      </c>
      <c r="J9" s="43">
        <f t="shared" si="0"/>
        <v>55476</v>
      </c>
      <c r="K9" s="16" t="s">
        <v>274</v>
      </c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67"/>
      <c r="Y9" s="67"/>
      <c r="Z9" s="67"/>
      <c r="AA9" s="67"/>
      <c r="AB9" s="67"/>
      <c r="AC9" s="67"/>
      <c r="AD9" s="67"/>
      <c r="AE9" s="67"/>
      <c r="AF9" s="67"/>
      <c r="AG9" s="67"/>
      <c r="AH9" s="67"/>
      <c r="AI9" s="67"/>
      <c r="AJ9" s="67"/>
      <c r="AK9" s="67"/>
      <c r="AL9" s="67"/>
      <c r="AM9" s="67"/>
      <c r="AN9" s="67"/>
      <c r="AO9" s="67"/>
      <c r="AP9" s="67"/>
      <c r="AQ9" s="67"/>
      <c r="AR9" s="67"/>
      <c r="AS9" s="67"/>
      <c r="AT9" s="67"/>
      <c r="AU9" s="67"/>
      <c r="AV9" s="67"/>
      <c r="AW9" s="67"/>
      <c r="AX9" s="67"/>
      <c r="AY9" s="67"/>
      <c r="AZ9" s="67"/>
      <c r="BA9" s="67"/>
      <c r="BB9" s="67"/>
      <c r="BC9" s="67"/>
      <c r="BD9" s="67"/>
      <c r="BE9" s="67"/>
      <c r="BF9" s="67"/>
      <c r="BG9" s="67"/>
      <c r="BH9" s="67"/>
      <c r="BI9" s="67"/>
      <c r="BJ9" s="67"/>
      <c r="BK9" s="67"/>
      <c r="BL9" s="67"/>
      <c r="BM9" s="67"/>
      <c r="BN9" s="67"/>
      <c r="BO9" s="67"/>
      <c r="BP9" s="67"/>
      <c r="BQ9" s="67"/>
      <c r="BR9" s="67"/>
      <c r="BS9" s="67"/>
      <c r="BT9" s="67"/>
      <c r="BU9" s="67"/>
      <c r="BV9" s="67"/>
      <c r="BW9" s="67"/>
      <c r="BX9" s="67"/>
      <c r="BY9" s="67"/>
      <c r="BZ9" s="67"/>
      <c r="CA9" s="67"/>
      <c r="CB9" s="67"/>
      <c r="CC9" s="67"/>
      <c r="CD9" s="67"/>
      <c r="CE9" s="67"/>
      <c r="CF9" s="67"/>
      <c r="CG9" s="67"/>
      <c r="CH9" s="67"/>
      <c r="CI9" s="67"/>
      <c r="CJ9" s="67"/>
      <c r="CK9" s="67"/>
      <c r="CL9" s="67"/>
      <c r="CM9" s="67"/>
      <c r="CN9" s="67"/>
      <c r="CO9" s="67"/>
      <c r="CP9" s="67"/>
      <c r="CQ9" s="67"/>
      <c r="CR9" s="67"/>
      <c r="CS9" s="67"/>
      <c r="CT9" s="67"/>
      <c r="CU9" s="67"/>
      <c r="CV9" s="67"/>
      <c r="CW9" s="67"/>
      <c r="CX9" s="67"/>
      <c r="CY9" s="67"/>
      <c r="CZ9" s="67"/>
      <c r="DA9" s="67"/>
      <c r="DB9" s="67"/>
      <c r="DC9" s="67"/>
      <c r="DD9" s="67"/>
      <c r="DE9" s="67"/>
      <c r="DF9" s="67"/>
      <c r="DG9" s="67"/>
      <c r="DH9" s="67"/>
      <c r="DI9" s="67"/>
      <c r="DJ9" s="67"/>
      <c r="DK9" s="67"/>
      <c r="DL9" s="67"/>
      <c r="DM9" s="67"/>
      <c r="DN9" s="67"/>
      <c r="DO9" s="67"/>
      <c r="DP9" s="67"/>
      <c r="DQ9" s="67"/>
      <c r="DR9" s="67"/>
      <c r="DS9" s="67"/>
      <c r="DT9" s="67"/>
      <c r="DU9" s="67"/>
      <c r="DV9" s="67"/>
      <c r="DW9" s="67"/>
      <c r="DX9" s="67"/>
      <c r="DY9" s="67"/>
      <c r="DZ9" s="67"/>
      <c r="EA9" s="67"/>
      <c r="EB9" s="67"/>
      <c r="EC9" s="67"/>
      <c r="ED9" s="67"/>
      <c r="EE9" s="67"/>
      <c r="EF9" s="67"/>
      <c r="EG9" s="67"/>
      <c r="EH9" s="67"/>
      <c r="EI9" s="67"/>
      <c r="EJ9" s="67"/>
      <c r="EK9" s="67"/>
      <c r="EL9" s="67"/>
      <c r="EM9" s="67"/>
      <c r="EN9" s="67"/>
      <c r="EO9" s="67"/>
      <c r="EP9" s="67"/>
      <c r="EQ9" s="67"/>
      <c r="ER9" s="67"/>
      <c r="ES9" s="67"/>
      <c r="ET9" s="67"/>
      <c r="EU9" s="67"/>
      <c r="EV9" s="67"/>
      <c r="EW9" s="67"/>
      <c r="EX9" s="67"/>
      <c r="EY9" s="67"/>
      <c r="EZ9" s="67"/>
      <c r="FA9" s="67"/>
      <c r="FB9" s="67"/>
      <c r="FC9" s="67"/>
      <c r="FD9" s="67"/>
      <c r="FE9" s="67"/>
      <c r="FF9" s="67"/>
      <c r="FG9" s="67"/>
      <c r="FH9" s="67"/>
      <c r="FI9" s="67"/>
      <c r="FJ9" s="67"/>
      <c r="FK9" s="67"/>
      <c r="FL9" s="67"/>
      <c r="FM9" s="67"/>
      <c r="FN9" s="67"/>
      <c r="FO9" s="67"/>
      <c r="FP9" s="67"/>
      <c r="FQ9" s="67"/>
      <c r="FR9" s="67"/>
      <c r="FS9" s="67"/>
      <c r="FT9" s="67"/>
      <c r="FU9" s="67"/>
      <c r="FV9" s="67"/>
      <c r="FW9" s="67"/>
      <c r="FX9" s="67"/>
      <c r="FY9" s="67"/>
      <c r="FZ9" s="67"/>
      <c r="GA9" s="67"/>
      <c r="GB9" s="67"/>
      <c r="GC9" s="67"/>
      <c r="GD9" s="67"/>
      <c r="GE9" s="67"/>
      <c r="GF9" s="67"/>
      <c r="GG9" s="67"/>
      <c r="GH9" s="67"/>
      <c r="GI9" s="67"/>
      <c r="GJ9" s="67"/>
      <c r="GK9" s="67"/>
      <c r="GL9" s="67"/>
      <c r="GM9" s="67"/>
      <c r="GN9" s="67"/>
      <c r="GO9" s="67"/>
      <c r="GP9" s="67"/>
      <c r="GQ9" s="67"/>
      <c r="GR9" s="67"/>
      <c r="GS9" s="67"/>
      <c r="GT9" s="67"/>
      <c r="GU9" s="67"/>
      <c r="GV9" s="67"/>
      <c r="GW9" s="67"/>
      <c r="GX9" s="67"/>
      <c r="GY9" s="67"/>
      <c r="GZ9" s="67"/>
      <c r="HA9" s="67"/>
      <c r="HB9" s="67"/>
      <c r="HC9" s="67"/>
      <c r="HD9" s="67"/>
      <c r="HE9" s="67"/>
      <c r="HF9" s="67"/>
      <c r="HG9" s="67"/>
      <c r="HH9" s="67"/>
      <c r="HI9" s="67"/>
      <c r="HJ9" s="67"/>
      <c r="HK9" s="67"/>
      <c r="HL9" s="67"/>
      <c r="HM9" s="67"/>
      <c r="HN9" s="67"/>
      <c r="HO9" s="67"/>
      <c r="HP9" s="67"/>
      <c r="HQ9" s="67"/>
      <c r="HR9" s="67"/>
      <c r="HS9" s="67"/>
      <c r="HT9" s="67"/>
      <c r="HU9" s="67"/>
      <c r="HV9" s="67"/>
      <c r="HW9" s="67"/>
      <c r="HX9" s="67"/>
      <c r="HY9" s="67"/>
      <c r="HZ9" s="67"/>
    </row>
    <row r="10" s="30" customFormat="1" ht="22" customHeight="1" spans="1:234">
      <c r="A10" s="6">
        <v>6</v>
      </c>
      <c r="B10" s="62" t="s">
        <v>275</v>
      </c>
      <c r="C10" s="87" t="s">
        <v>276</v>
      </c>
      <c r="D10" s="12"/>
      <c r="E10" s="12"/>
      <c r="F10" s="12"/>
      <c r="G10" s="12"/>
      <c r="H10" s="55">
        <f>9.2*3.8</f>
        <v>34.96</v>
      </c>
      <c r="I10" s="69">
        <v>1839</v>
      </c>
      <c r="J10" s="48">
        <f t="shared" si="0"/>
        <v>64291</v>
      </c>
      <c r="K10" s="55" t="s">
        <v>277</v>
      </c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67"/>
      <c r="Y10" s="67"/>
      <c r="Z10" s="67"/>
      <c r="AA10" s="67"/>
      <c r="AB10" s="67"/>
      <c r="AC10" s="67"/>
      <c r="AD10" s="67"/>
      <c r="AE10" s="67"/>
      <c r="AF10" s="67"/>
      <c r="AG10" s="67"/>
      <c r="AH10" s="67"/>
      <c r="AI10" s="67"/>
      <c r="AJ10" s="67"/>
      <c r="AK10" s="67"/>
      <c r="AL10" s="67"/>
      <c r="AM10" s="67"/>
      <c r="AN10" s="67"/>
      <c r="AO10" s="67"/>
      <c r="AP10" s="67"/>
      <c r="AQ10" s="67"/>
      <c r="AR10" s="67"/>
      <c r="AS10" s="67"/>
      <c r="AT10" s="67"/>
      <c r="AU10" s="67"/>
      <c r="AV10" s="67"/>
      <c r="AW10" s="67"/>
      <c r="AX10" s="67"/>
      <c r="AY10" s="67"/>
      <c r="AZ10" s="67"/>
      <c r="BA10" s="67"/>
      <c r="BB10" s="67"/>
      <c r="BC10" s="67"/>
      <c r="BD10" s="67"/>
      <c r="BE10" s="67"/>
      <c r="BF10" s="67"/>
      <c r="BG10" s="67"/>
      <c r="BH10" s="67"/>
      <c r="BI10" s="67"/>
      <c r="BJ10" s="67"/>
      <c r="BK10" s="67"/>
      <c r="BL10" s="67"/>
      <c r="BM10" s="67"/>
      <c r="BN10" s="67"/>
      <c r="BO10" s="67"/>
      <c r="BP10" s="67"/>
      <c r="BQ10" s="67"/>
      <c r="BR10" s="67"/>
      <c r="BS10" s="67"/>
      <c r="BT10" s="67"/>
      <c r="BU10" s="67"/>
      <c r="BV10" s="67"/>
      <c r="BW10" s="67"/>
      <c r="BX10" s="67"/>
      <c r="BY10" s="67"/>
      <c r="BZ10" s="67"/>
      <c r="CA10" s="67"/>
      <c r="CB10" s="67"/>
      <c r="CC10" s="67"/>
      <c r="CD10" s="67"/>
      <c r="CE10" s="67"/>
      <c r="CF10" s="67"/>
      <c r="CG10" s="67"/>
      <c r="CH10" s="67"/>
      <c r="CI10" s="67"/>
      <c r="CJ10" s="67"/>
      <c r="CK10" s="67"/>
      <c r="CL10" s="67"/>
      <c r="CM10" s="67"/>
      <c r="CN10" s="67"/>
      <c r="CO10" s="67"/>
      <c r="CP10" s="67"/>
      <c r="CQ10" s="67"/>
      <c r="CR10" s="67"/>
      <c r="CS10" s="67"/>
      <c r="CT10" s="67"/>
      <c r="CU10" s="67"/>
      <c r="CV10" s="67"/>
      <c r="CW10" s="67"/>
      <c r="CX10" s="67"/>
      <c r="CY10" s="67"/>
      <c r="CZ10" s="67"/>
      <c r="DA10" s="67"/>
      <c r="DB10" s="67"/>
      <c r="DC10" s="67"/>
      <c r="DD10" s="67"/>
      <c r="DE10" s="67"/>
      <c r="DF10" s="67"/>
      <c r="DG10" s="67"/>
      <c r="DH10" s="67"/>
      <c r="DI10" s="67"/>
      <c r="DJ10" s="67"/>
      <c r="DK10" s="67"/>
      <c r="DL10" s="67"/>
      <c r="DM10" s="67"/>
      <c r="DN10" s="67"/>
      <c r="DO10" s="67"/>
      <c r="DP10" s="67"/>
      <c r="DQ10" s="67"/>
      <c r="DR10" s="67"/>
      <c r="DS10" s="67"/>
      <c r="DT10" s="67"/>
      <c r="DU10" s="67"/>
      <c r="DV10" s="67"/>
      <c r="DW10" s="67"/>
      <c r="DX10" s="67"/>
      <c r="DY10" s="67"/>
      <c r="DZ10" s="67"/>
      <c r="EA10" s="67"/>
      <c r="EB10" s="67"/>
      <c r="EC10" s="67"/>
      <c r="ED10" s="67"/>
      <c r="EE10" s="67"/>
      <c r="EF10" s="67"/>
      <c r="EG10" s="67"/>
      <c r="EH10" s="67"/>
      <c r="EI10" s="67"/>
      <c r="EJ10" s="67"/>
      <c r="EK10" s="67"/>
      <c r="EL10" s="67"/>
      <c r="EM10" s="67"/>
      <c r="EN10" s="67"/>
      <c r="EO10" s="67"/>
      <c r="EP10" s="67"/>
      <c r="EQ10" s="67"/>
      <c r="ER10" s="67"/>
      <c r="ES10" s="67"/>
      <c r="ET10" s="67"/>
      <c r="EU10" s="67"/>
      <c r="EV10" s="67"/>
      <c r="EW10" s="67"/>
      <c r="EX10" s="67"/>
      <c r="EY10" s="67"/>
      <c r="EZ10" s="67"/>
      <c r="FA10" s="67"/>
      <c r="FB10" s="67"/>
      <c r="FC10" s="67"/>
      <c r="FD10" s="67"/>
      <c r="FE10" s="67"/>
      <c r="FF10" s="67"/>
      <c r="FG10" s="67"/>
      <c r="FH10" s="67"/>
      <c r="FI10" s="67"/>
      <c r="FJ10" s="67"/>
      <c r="FK10" s="67"/>
      <c r="FL10" s="67"/>
      <c r="FM10" s="67"/>
      <c r="FN10" s="67"/>
      <c r="FO10" s="67"/>
      <c r="FP10" s="67"/>
      <c r="FQ10" s="67"/>
      <c r="FR10" s="67"/>
      <c r="FS10" s="67"/>
      <c r="FT10" s="67"/>
      <c r="FU10" s="67"/>
      <c r="FV10" s="67"/>
      <c r="FW10" s="67"/>
      <c r="FX10" s="67"/>
      <c r="FY10" s="67"/>
      <c r="FZ10" s="67"/>
      <c r="GA10" s="67"/>
      <c r="GB10" s="67"/>
      <c r="GC10" s="67"/>
      <c r="GD10" s="67"/>
      <c r="GE10" s="67"/>
      <c r="GF10" s="67"/>
      <c r="GG10" s="67"/>
      <c r="GH10" s="67"/>
      <c r="GI10" s="67"/>
      <c r="GJ10" s="67"/>
      <c r="GK10" s="67"/>
      <c r="GL10" s="67"/>
      <c r="GM10" s="67"/>
      <c r="GN10" s="67"/>
      <c r="GO10" s="67"/>
      <c r="GP10" s="67"/>
      <c r="GQ10" s="67"/>
      <c r="GR10" s="67"/>
      <c r="GS10" s="67"/>
      <c r="GT10" s="67"/>
      <c r="GU10" s="67"/>
      <c r="GV10" s="67"/>
      <c r="GW10" s="67"/>
      <c r="GX10" s="67"/>
      <c r="GY10" s="67"/>
      <c r="GZ10" s="67"/>
      <c r="HA10" s="67"/>
      <c r="HB10" s="67"/>
      <c r="HC10" s="67"/>
      <c r="HD10" s="67"/>
      <c r="HE10" s="67"/>
      <c r="HF10" s="67"/>
      <c r="HG10" s="67"/>
      <c r="HH10" s="67"/>
      <c r="HI10" s="67"/>
      <c r="HJ10" s="67"/>
      <c r="HK10" s="67"/>
      <c r="HL10" s="67"/>
      <c r="HM10" s="67"/>
      <c r="HN10" s="67"/>
      <c r="HO10" s="67"/>
      <c r="HP10" s="67"/>
      <c r="HQ10" s="67"/>
      <c r="HR10" s="67"/>
      <c r="HS10" s="67"/>
      <c r="HT10" s="67"/>
      <c r="HU10" s="67"/>
      <c r="HV10" s="67"/>
      <c r="HW10" s="67"/>
      <c r="HX10" s="67"/>
      <c r="HY10" s="67"/>
      <c r="HZ10" s="67"/>
    </row>
    <row r="11" s="30" customFormat="1" ht="22" customHeight="1" spans="1:234">
      <c r="A11" s="10"/>
      <c r="B11" s="10"/>
      <c r="C11" s="9" t="s">
        <v>99</v>
      </c>
      <c r="D11" s="9"/>
      <c r="E11" s="9"/>
      <c r="F11" s="9"/>
      <c r="G11" s="9"/>
      <c r="H11" s="16">
        <f>SUM(H5:H10)</f>
        <v>494.8</v>
      </c>
      <c r="I11" s="12"/>
      <c r="J11" s="43">
        <f>SUM(J5:J10)</f>
        <v>365834</v>
      </c>
      <c r="K11" s="68"/>
      <c r="L11" s="67"/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67"/>
      <c r="X11" s="67"/>
      <c r="Y11" s="67"/>
      <c r="Z11" s="67"/>
      <c r="AA11" s="67"/>
      <c r="AB11" s="67"/>
      <c r="AC11" s="67"/>
      <c r="AD11" s="67"/>
      <c r="AE11" s="67"/>
      <c r="AF11" s="67"/>
      <c r="AG11" s="67"/>
      <c r="AH11" s="67"/>
      <c r="AI11" s="67"/>
      <c r="AJ11" s="67"/>
      <c r="AK11" s="67"/>
      <c r="AL11" s="67"/>
      <c r="AM11" s="67"/>
      <c r="AN11" s="67"/>
      <c r="AO11" s="67"/>
      <c r="AP11" s="67"/>
      <c r="AQ11" s="67"/>
      <c r="AR11" s="67"/>
      <c r="AS11" s="67"/>
      <c r="AT11" s="67"/>
      <c r="AU11" s="67"/>
      <c r="AV11" s="67"/>
      <c r="AW11" s="67"/>
      <c r="AX11" s="67"/>
      <c r="AY11" s="67"/>
      <c r="AZ11" s="67"/>
      <c r="BA11" s="67"/>
      <c r="BB11" s="67"/>
      <c r="BC11" s="67"/>
      <c r="BD11" s="67"/>
      <c r="BE11" s="67"/>
      <c r="BF11" s="67"/>
      <c r="BG11" s="67"/>
      <c r="BH11" s="67"/>
      <c r="BI11" s="67"/>
      <c r="BJ11" s="67"/>
      <c r="BK11" s="67"/>
      <c r="BL11" s="67"/>
      <c r="BM11" s="67"/>
      <c r="BN11" s="67"/>
      <c r="BO11" s="67"/>
      <c r="BP11" s="67"/>
      <c r="BQ11" s="67"/>
      <c r="BR11" s="67"/>
      <c r="BS11" s="67"/>
      <c r="BT11" s="67"/>
      <c r="BU11" s="67"/>
      <c r="BV11" s="67"/>
      <c r="BW11" s="67"/>
      <c r="BX11" s="67"/>
      <c r="BY11" s="67"/>
      <c r="BZ11" s="67"/>
      <c r="CA11" s="67"/>
      <c r="CB11" s="67"/>
      <c r="CC11" s="67"/>
      <c r="CD11" s="67"/>
      <c r="CE11" s="67"/>
      <c r="CF11" s="67"/>
      <c r="CG11" s="67"/>
      <c r="CH11" s="67"/>
      <c r="CI11" s="67"/>
      <c r="CJ11" s="67"/>
      <c r="CK11" s="67"/>
      <c r="CL11" s="67"/>
      <c r="CM11" s="67"/>
      <c r="CN11" s="67"/>
      <c r="CO11" s="67"/>
      <c r="CP11" s="67"/>
      <c r="CQ11" s="67"/>
      <c r="CR11" s="67"/>
      <c r="CS11" s="67"/>
      <c r="CT11" s="67"/>
      <c r="CU11" s="67"/>
      <c r="CV11" s="67"/>
      <c r="CW11" s="67"/>
      <c r="CX11" s="67"/>
      <c r="CY11" s="67"/>
      <c r="CZ11" s="67"/>
      <c r="DA11" s="67"/>
      <c r="DB11" s="67"/>
      <c r="DC11" s="67"/>
      <c r="DD11" s="67"/>
      <c r="DE11" s="67"/>
      <c r="DF11" s="67"/>
      <c r="DG11" s="67"/>
      <c r="DH11" s="67"/>
      <c r="DI11" s="67"/>
      <c r="DJ11" s="67"/>
      <c r="DK11" s="67"/>
      <c r="DL11" s="67"/>
      <c r="DM11" s="67"/>
      <c r="DN11" s="67"/>
      <c r="DO11" s="67"/>
      <c r="DP11" s="67"/>
      <c r="DQ11" s="67"/>
      <c r="DR11" s="67"/>
      <c r="DS11" s="67"/>
      <c r="DT11" s="67"/>
      <c r="DU11" s="67"/>
      <c r="DV11" s="67"/>
      <c r="DW11" s="67"/>
      <c r="DX11" s="67"/>
      <c r="DY11" s="67"/>
      <c r="DZ11" s="67"/>
      <c r="EA11" s="67"/>
      <c r="EB11" s="67"/>
      <c r="EC11" s="67"/>
      <c r="ED11" s="67"/>
      <c r="EE11" s="67"/>
      <c r="EF11" s="67"/>
      <c r="EG11" s="67"/>
      <c r="EH11" s="67"/>
      <c r="EI11" s="67"/>
      <c r="EJ11" s="67"/>
      <c r="EK11" s="67"/>
      <c r="EL11" s="67"/>
      <c r="EM11" s="67"/>
      <c r="EN11" s="67"/>
      <c r="EO11" s="67"/>
      <c r="EP11" s="67"/>
      <c r="EQ11" s="67"/>
      <c r="ER11" s="67"/>
      <c r="ES11" s="67"/>
      <c r="ET11" s="67"/>
      <c r="EU11" s="67"/>
      <c r="EV11" s="67"/>
      <c r="EW11" s="67"/>
      <c r="EX11" s="67"/>
      <c r="EY11" s="67"/>
      <c r="EZ11" s="67"/>
      <c r="FA11" s="67"/>
      <c r="FB11" s="67"/>
      <c r="FC11" s="67"/>
      <c r="FD11" s="67"/>
      <c r="FE11" s="67"/>
      <c r="FF11" s="67"/>
      <c r="FG11" s="67"/>
      <c r="FH11" s="67"/>
      <c r="FI11" s="67"/>
      <c r="FJ11" s="67"/>
      <c r="FK11" s="67"/>
      <c r="FL11" s="67"/>
      <c r="FM11" s="67"/>
      <c r="FN11" s="67"/>
      <c r="FO11" s="67"/>
      <c r="FP11" s="67"/>
      <c r="FQ11" s="67"/>
      <c r="FR11" s="67"/>
      <c r="FS11" s="67"/>
      <c r="FT11" s="67"/>
      <c r="FU11" s="67"/>
      <c r="FV11" s="67"/>
      <c r="FW11" s="67"/>
      <c r="FX11" s="67"/>
      <c r="FY11" s="67"/>
      <c r="FZ11" s="67"/>
      <c r="GA11" s="67"/>
      <c r="GB11" s="67"/>
      <c r="GC11" s="67"/>
      <c r="GD11" s="67"/>
      <c r="GE11" s="67"/>
      <c r="GF11" s="67"/>
      <c r="GG11" s="67"/>
      <c r="GH11" s="67"/>
      <c r="GI11" s="67"/>
      <c r="GJ11" s="67"/>
      <c r="GK11" s="67"/>
      <c r="GL11" s="67"/>
      <c r="GM11" s="67"/>
      <c r="GN11" s="67"/>
      <c r="GO11" s="67"/>
      <c r="GP11" s="67"/>
      <c r="GQ11" s="67"/>
      <c r="GR11" s="67"/>
      <c r="GS11" s="67"/>
      <c r="GT11" s="67"/>
      <c r="GU11" s="67"/>
      <c r="GV11" s="67"/>
      <c r="GW11" s="67"/>
      <c r="GX11" s="67"/>
      <c r="GY11" s="67"/>
      <c r="GZ11" s="67"/>
      <c r="HA11" s="67"/>
      <c r="HB11" s="67"/>
      <c r="HC11" s="67"/>
      <c r="HD11" s="67"/>
      <c r="HE11" s="67"/>
      <c r="HF11" s="67"/>
      <c r="HG11" s="67"/>
      <c r="HH11" s="67"/>
      <c r="HI11" s="67"/>
      <c r="HJ11" s="67"/>
      <c r="HK11" s="67"/>
      <c r="HL11" s="67"/>
      <c r="HM11" s="67"/>
      <c r="HN11" s="67"/>
      <c r="HO11" s="67"/>
      <c r="HP11" s="67"/>
      <c r="HQ11" s="67"/>
      <c r="HR11" s="67"/>
      <c r="HS11" s="67"/>
      <c r="HT11" s="67"/>
      <c r="HU11" s="67"/>
      <c r="HV11" s="67"/>
      <c r="HW11" s="67"/>
      <c r="HX11" s="67"/>
      <c r="HY11" s="67"/>
      <c r="HZ11" s="67"/>
    </row>
    <row r="12" s="59" customFormat="1" ht="18" customHeight="1" spans="1:11">
      <c r="A12" s="22" t="s">
        <v>278</v>
      </c>
      <c r="B12" s="23"/>
      <c r="C12" s="23"/>
      <c r="D12" s="23"/>
      <c r="E12" s="23"/>
      <c r="F12" s="23"/>
      <c r="G12" s="23"/>
      <c r="H12" s="23"/>
      <c r="I12" s="23"/>
      <c r="J12" s="23"/>
      <c r="K12" s="24"/>
    </row>
    <row r="13" s="30" customFormat="1" ht="30" customHeight="1" spans="1:11">
      <c r="A13" s="10" t="s">
        <v>101</v>
      </c>
      <c r="B13" s="11" t="s">
        <v>102</v>
      </c>
      <c r="C13" s="16" t="s">
        <v>103</v>
      </c>
      <c r="D13" s="16"/>
      <c r="E13" s="16"/>
      <c r="F13" s="16"/>
      <c r="G13" s="16" t="s">
        <v>104</v>
      </c>
      <c r="H13" s="12" t="s">
        <v>105</v>
      </c>
      <c r="I13" s="11" t="s">
        <v>88</v>
      </c>
      <c r="J13" s="41" t="s">
        <v>89</v>
      </c>
      <c r="K13" s="10" t="s">
        <v>106</v>
      </c>
    </row>
    <row r="14" s="30" customFormat="1" ht="26" customHeight="1" spans="1:234">
      <c r="A14" s="10">
        <v>1</v>
      </c>
      <c r="B14" s="10" t="s">
        <v>110</v>
      </c>
      <c r="C14" s="10" t="s">
        <v>279</v>
      </c>
      <c r="D14" s="10"/>
      <c r="E14" s="10"/>
      <c r="F14" s="10"/>
      <c r="G14" s="16" t="s">
        <v>109</v>
      </c>
      <c r="H14" s="12">
        <v>169.63</v>
      </c>
      <c r="I14" s="25">
        <v>83</v>
      </c>
      <c r="J14" s="41">
        <f>I14*H14</f>
        <v>14079</v>
      </c>
      <c r="K14" s="68"/>
      <c r="L14" s="67"/>
      <c r="M14" s="67"/>
      <c r="N14" s="67"/>
      <c r="O14" s="67"/>
      <c r="P14" s="67"/>
      <c r="Q14" s="67"/>
      <c r="R14" s="67"/>
      <c r="S14" s="67"/>
      <c r="T14" s="67"/>
      <c r="U14" s="67"/>
      <c r="V14" s="67"/>
      <c r="W14" s="67"/>
      <c r="X14" s="67"/>
      <c r="Y14" s="67"/>
      <c r="Z14" s="67"/>
      <c r="AA14" s="67"/>
      <c r="AB14" s="67"/>
      <c r="AC14" s="67"/>
      <c r="AD14" s="67"/>
      <c r="AE14" s="67"/>
      <c r="AF14" s="67"/>
      <c r="AG14" s="67"/>
      <c r="AH14" s="67"/>
      <c r="AI14" s="67"/>
      <c r="AJ14" s="67"/>
      <c r="AK14" s="67"/>
      <c r="AL14" s="67"/>
      <c r="AM14" s="67"/>
      <c r="AN14" s="67"/>
      <c r="AO14" s="67"/>
      <c r="AP14" s="67"/>
      <c r="AQ14" s="67"/>
      <c r="AR14" s="67"/>
      <c r="AS14" s="67"/>
      <c r="AT14" s="67"/>
      <c r="AU14" s="67"/>
      <c r="AV14" s="67"/>
      <c r="AW14" s="67"/>
      <c r="AX14" s="67"/>
      <c r="AY14" s="67"/>
      <c r="AZ14" s="67"/>
      <c r="BA14" s="67"/>
      <c r="BB14" s="67"/>
      <c r="BC14" s="67"/>
      <c r="BD14" s="67"/>
      <c r="BE14" s="67"/>
      <c r="BF14" s="67"/>
      <c r="BG14" s="67"/>
      <c r="BH14" s="67"/>
      <c r="BI14" s="67"/>
      <c r="BJ14" s="67"/>
      <c r="BK14" s="67"/>
      <c r="BL14" s="67"/>
      <c r="BM14" s="67"/>
      <c r="BN14" s="67"/>
      <c r="BO14" s="67"/>
      <c r="BP14" s="67"/>
      <c r="BQ14" s="67"/>
      <c r="BR14" s="67"/>
      <c r="BS14" s="67"/>
      <c r="BT14" s="67"/>
      <c r="BU14" s="67"/>
      <c r="BV14" s="67"/>
      <c r="BW14" s="67"/>
      <c r="BX14" s="67"/>
      <c r="BY14" s="67"/>
      <c r="BZ14" s="67"/>
      <c r="CA14" s="67"/>
      <c r="CB14" s="67"/>
      <c r="CC14" s="67"/>
      <c r="CD14" s="67"/>
      <c r="CE14" s="67"/>
      <c r="CF14" s="67"/>
      <c r="CG14" s="67"/>
      <c r="CH14" s="67"/>
      <c r="CI14" s="67"/>
      <c r="CJ14" s="67"/>
      <c r="CK14" s="67"/>
      <c r="CL14" s="67"/>
      <c r="CM14" s="67"/>
      <c r="CN14" s="67"/>
      <c r="CO14" s="67"/>
      <c r="CP14" s="67"/>
      <c r="CQ14" s="67"/>
      <c r="CR14" s="67"/>
      <c r="CS14" s="67"/>
      <c r="CT14" s="67"/>
      <c r="CU14" s="67"/>
      <c r="CV14" s="67"/>
      <c r="CW14" s="67"/>
      <c r="CX14" s="67"/>
      <c r="CY14" s="67"/>
      <c r="CZ14" s="67"/>
      <c r="DA14" s="67"/>
      <c r="DB14" s="67"/>
      <c r="DC14" s="67"/>
      <c r="DD14" s="67"/>
      <c r="DE14" s="67"/>
      <c r="DF14" s="67"/>
      <c r="DG14" s="67"/>
      <c r="DH14" s="67"/>
      <c r="DI14" s="67"/>
      <c r="DJ14" s="67"/>
      <c r="DK14" s="67"/>
      <c r="DL14" s="67"/>
      <c r="DM14" s="67"/>
      <c r="DN14" s="67"/>
      <c r="DO14" s="67"/>
      <c r="DP14" s="67"/>
      <c r="DQ14" s="67"/>
      <c r="DR14" s="67"/>
      <c r="DS14" s="67"/>
      <c r="DT14" s="67"/>
      <c r="DU14" s="67"/>
      <c r="DV14" s="67"/>
      <c r="DW14" s="67"/>
      <c r="DX14" s="67"/>
      <c r="DY14" s="67"/>
      <c r="DZ14" s="67"/>
      <c r="EA14" s="67"/>
      <c r="EB14" s="67"/>
      <c r="EC14" s="67"/>
      <c r="ED14" s="67"/>
      <c r="EE14" s="67"/>
      <c r="EF14" s="67"/>
      <c r="EG14" s="67"/>
      <c r="EH14" s="67"/>
      <c r="EI14" s="67"/>
      <c r="EJ14" s="67"/>
      <c r="EK14" s="67"/>
      <c r="EL14" s="67"/>
      <c r="EM14" s="67"/>
      <c r="EN14" s="67"/>
      <c r="EO14" s="67"/>
      <c r="EP14" s="67"/>
      <c r="EQ14" s="67"/>
      <c r="ER14" s="67"/>
      <c r="ES14" s="67"/>
      <c r="ET14" s="67"/>
      <c r="EU14" s="67"/>
      <c r="EV14" s="67"/>
      <c r="EW14" s="67"/>
      <c r="EX14" s="67"/>
      <c r="EY14" s="67"/>
      <c r="EZ14" s="67"/>
      <c r="FA14" s="67"/>
      <c r="FB14" s="67"/>
      <c r="FC14" s="67"/>
      <c r="FD14" s="67"/>
      <c r="FE14" s="67"/>
      <c r="FF14" s="67"/>
      <c r="FG14" s="67"/>
      <c r="FH14" s="67"/>
      <c r="FI14" s="67"/>
      <c r="FJ14" s="67"/>
      <c r="FK14" s="67"/>
      <c r="FL14" s="67"/>
      <c r="FM14" s="67"/>
      <c r="FN14" s="67"/>
      <c r="FO14" s="67"/>
      <c r="FP14" s="67"/>
      <c r="FQ14" s="67"/>
      <c r="FR14" s="67"/>
      <c r="FS14" s="67"/>
      <c r="FT14" s="67"/>
      <c r="FU14" s="67"/>
      <c r="FV14" s="67"/>
      <c r="FW14" s="67"/>
      <c r="FX14" s="67"/>
      <c r="FY14" s="67"/>
      <c r="FZ14" s="67"/>
      <c r="GA14" s="67"/>
      <c r="GB14" s="67"/>
      <c r="GC14" s="67"/>
      <c r="GD14" s="67"/>
      <c r="GE14" s="67"/>
      <c r="GF14" s="67"/>
      <c r="GG14" s="67"/>
      <c r="GH14" s="67"/>
      <c r="GI14" s="67"/>
      <c r="GJ14" s="67"/>
      <c r="GK14" s="67"/>
      <c r="GL14" s="67"/>
      <c r="GM14" s="67"/>
      <c r="GN14" s="67"/>
      <c r="GO14" s="67"/>
      <c r="GP14" s="67"/>
      <c r="GQ14" s="67"/>
      <c r="GR14" s="67"/>
      <c r="GS14" s="67"/>
      <c r="GT14" s="67"/>
      <c r="GU14" s="67"/>
      <c r="GV14" s="67"/>
      <c r="GW14" s="67"/>
      <c r="GX14" s="67"/>
      <c r="GY14" s="67"/>
      <c r="GZ14" s="67"/>
      <c r="HA14" s="67"/>
      <c r="HB14" s="67"/>
      <c r="HC14" s="67"/>
      <c r="HD14" s="67"/>
      <c r="HE14" s="67"/>
      <c r="HF14" s="67"/>
      <c r="HG14" s="67"/>
      <c r="HH14" s="67"/>
      <c r="HI14" s="67"/>
      <c r="HJ14" s="67"/>
      <c r="HK14" s="67"/>
      <c r="HL14" s="67"/>
      <c r="HM14" s="67"/>
      <c r="HN14" s="67"/>
      <c r="HO14" s="67"/>
      <c r="HP14" s="67"/>
      <c r="HQ14" s="67"/>
      <c r="HR14" s="67"/>
      <c r="HS14" s="67"/>
      <c r="HT14" s="67"/>
      <c r="HU14" s="67"/>
      <c r="HV14" s="67"/>
      <c r="HW14" s="67"/>
      <c r="HX14" s="67"/>
      <c r="HY14" s="67"/>
      <c r="HZ14" s="67"/>
    </row>
    <row r="15" s="30" customFormat="1" ht="21" customHeight="1" spans="1:11">
      <c r="A15" s="10"/>
      <c r="B15" s="9" t="s">
        <v>99</v>
      </c>
      <c r="C15" s="9"/>
      <c r="D15" s="9"/>
      <c r="E15" s="9"/>
      <c r="F15" s="9"/>
      <c r="G15" s="12"/>
      <c r="H15" s="12"/>
      <c r="I15" s="12"/>
      <c r="J15" s="40">
        <f>SUM(J14:J14)</f>
        <v>14079</v>
      </c>
      <c r="K15" s="10"/>
    </row>
    <row r="16" s="30" customFormat="1" ht="27" customHeight="1" spans="1:11">
      <c r="A16" s="10"/>
      <c r="B16" s="26" t="s">
        <v>115</v>
      </c>
      <c r="C16" s="27"/>
      <c r="D16" s="27"/>
      <c r="E16" s="27"/>
      <c r="F16" s="28"/>
      <c r="G16" s="29"/>
      <c r="H16" s="29"/>
      <c r="I16" s="12"/>
      <c r="J16" s="40">
        <f>J15+J11</f>
        <v>379913</v>
      </c>
      <c r="K16" s="10"/>
    </row>
    <row r="17" s="30" customFormat="1" ht="19.5" customHeight="1" spans="3:10">
      <c r="C17" s="31"/>
      <c r="D17" s="32"/>
      <c r="E17" s="32"/>
      <c r="F17" s="32"/>
      <c r="G17" s="33" t="s">
        <v>116</v>
      </c>
      <c r="H17" s="33"/>
      <c r="I17" s="33"/>
      <c r="J17" s="33"/>
    </row>
    <row r="18" s="30" customFormat="1" ht="19.5" customHeight="1" spans="2:10">
      <c r="B18" s="34"/>
      <c r="C18" s="35"/>
      <c r="D18" s="36"/>
      <c r="E18" s="36"/>
      <c r="F18" s="36"/>
      <c r="G18" s="37">
        <v>44768</v>
      </c>
      <c r="H18" s="37"/>
      <c r="I18" s="37"/>
      <c r="J18" s="37"/>
    </row>
    <row r="19" s="30" customFormat="1" ht="27" customHeight="1" spans="4:9">
      <c r="D19" s="60"/>
      <c r="E19" s="60"/>
      <c r="F19" s="60"/>
      <c r="G19" s="60"/>
      <c r="H19" s="60"/>
      <c r="I19" s="61"/>
    </row>
    <row r="20" s="30" customFormat="1" ht="24" customHeight="1" spans="4:9">
      <c r="D20" s="60"/>
      <c r="E20" s="60"/>
      <c r="F20" s="60"/>
      <c r="G20" s="60"/>
      <c r="H20" s="60"/>
      <c r="I20" s="61"/>
    </row>
  </sheetData>
  <mergeCells count="21">
    <mergeCell ref="A1:K1"/>
    <mergeCell ref="E2:F2"/>
    <mergeCell ref="H2:I2"/>
    <mergeCell ref="A3:K3"/>
    <mergeCell ref="C4:G4"/>
    <mergeCell ref="C5:G5"/>
    <mergeCell ref="C6:G6"/>
    <mergeCell ref="C7:G7"/>
    <mergeCell ref="C8:G8"/>
    <mergeCell ref="C9:G9"/>
    <mergeCell ref="C10:G10"/>
    <mergeCell ref="C11:G11"/>
    <mergeCell ref="A12:K12"/>
    <mergeCell ref="C13:F13"/>
    <mergeCell ref="C14:F14"/>
    <mergeCell ref="B15:F15"/>
    <mergeCell ref="B16:F16"/>
    <mergeCell ref="C17:D17"/>
    <mergeCell ref="G17:J17"/>
    <mergeCell ref="C18:D18"/>
    <mergeCell ref="G18:J18"/>
  </mergeCells>
  <printOptions horizontalCentered="1"/>
  <pageMargins left="0.314583333333333" right="0.314583333333333" top="0.786805555555556" bottom="0.708333333333333" header="0.5" footer="0.5"/>
  <pageSetup paperSize="9" orientation="landscape" horizontalDpi="600"/>
  <headerFooter>
    <oddFooter>&amp;C第 &amp;P 页，共 &amp;N 页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IA19"/>
  <sheetViews>
    <sheetView workbookViewId="0">
      <selection activeCell="E220" sqref="E220"/>
    </sheetView>
  </sheetViews>
  <sheetFormatPr defaultColWidth="9" defaultRowHeight="12.75"/>
  <cols>
    <col min="1" max="1" width="6.875" style="30" customWidth="1"/>
    <col min="2" max="2" width="9.5" style="30" customWidth="1"/>
    <col min="3" max="3" width="12.375" style="30" customWidth="1"/>
    <col min="4" max="4" width="12.625" style="60" customWidth="1"/>
    <col min="5" max="5" width="7.875" style="60" customWidth="1"/>
    <col min="6" max="6" width="11.625" style="60" customWidth="1"/>
    <col min="7" max="7" width="10.875" style="60" customWidth="1"/>
    <col min="8" max="8" width="14.375" style="60" customWidth="1"/>
    <col min="9" max="9" width="14.875" style="61" customWidth="1"/>
    <col min="10" max="10" width="17.125" style="30" customWidth="1"/>
    <col min="11" max="11" width="21.625" style="30" customWidth="1"/>
    <col min="12" max="12" width="13" style="30" customWidth="1"/>
    <col min="13" max="32" width="9" style="30"/>
    <col min="33" max="16384" width="5.625" style="30"/>
  </cols>
  <sheetData>
    <row r="1" s="58" customFormat="1" ht="30" customHeight="1" spans="1:227">
      <c r="A1" s="4" t="s">
        <v>74</v>
      </c>
      <c r="B1" s="5"/>
      <c r="C1" s="5"/>
      <c r="D1" s="5"/>
      <c r="E1" s="5"/>
      <c r="F1" s="5"/>
      <c r="G1" s="5"/>
      <c r="H1" s="5"/>
      <c r="I1" s="5"/>
      <c r="J1" s="5"/>
      <c r="K1" s="5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  <c r="AB1" s="66"/>
      <c r="AC1" s="66"/>
      <c r="AD1" s="66"/>
      <c r="AE1" s="66"/>
      <c r="AF1" s="66"/>
      <c r="AG1" s="66"/>
      <c r="AH1" s="66"/>
      <c r="AI1" s="66"/>
      <c r="AJ1" s="66"/>
      <c r="AK1" s="66"/>
      <c r="AL1" s="66"/>
      <c r="AM1" s="66"/>
      <c r="AN1" s="66"/>
      <c r="AO1" s="66"/>
      <c r="AP1" s="66"/>
      <c r="AQ1" s="66"/>
      <c r="AR1" s="66"/>
      <c r="AS1" s="66"/>
      <c r="AT1" s="66"/>
      <c r="AU1" s="66"/>
      <c r="AV1" s="66"/>
      <c r="AW1" s="66"/>
      <c r="AX1" s="66"/>
      <c r="AY1" s="66"/>
      <c r="AZ1" s="66"/>
      <c r="BA1" s="66"/>
      <c r="BB1" s="66"/>
      <c r="BC1" s="66"/>
      <c r="BD1" s="66"/>
      <c r="BE1" s="66"/>
      <c r="BF1" s="66"/>
      <c r="BG1" s="66"/>
      <c r="BH1" s="66"/>
      <c r="BI1" s="66"/>
      <c r="BJ1" s="66"/>
      <c r="BK1" s="66"/>
      <c r="BL1" s="66"/>
      <c r="BM1" s="66"/>
      <c r="BN1" s="66"/>
      <c r="BO1" s="66"/>
      <c r="BP1" s="66"/>
      <c r="BQ1" s="66"/>
      <c r="BR1" s="66"/>
      <c r="BS1" s="66"/>
      <c r="BT1" s="66"/>
      <c r="BU1" s="66"/>
      <c r="BV1" s="66"/>
      <c r="BW1" s="66"/>
      <c r="BX1" s="66"/>
      <c r="BY1" s="66"/>
      <c r="BZ1" s="66"/>
      <c r="CA1" s="66"/>
      <c r="CB1" s="66"/>
      <c r="CC1" s="66"/>
      <c r="CD1" s="66"/>
      <c r="CE1" s="66"/>
      <c r="CF1" s="66"/>
      <c r="CG1" s="66"/>
      <c r="CH1" s="66"/>
      <c r="CI1" s="66"/>
      <c r="CJ1" s="66"/>
      <c r="CK1" s="66"/>
      <c r="CL1" s="66"/>
      <c r="CM1" s="66"/>
      <c r="CN1" s="66"/>
      <c r="CO1" s="66"/>
      <c r="CP1" s="66"/>
      <c r="CQ1" s="66"/>
      <c r="CR1" s="66"/>
      <c r="CS1" s="66"/>
      <c r="CT1" s="66"/>
      <c r="CU1" s="66"/>
      <c r="CV1" s="66"/>
      <c r="CW1" s="66"/>
      <c r="CX1" s="66"/>
      <c r="CY1" s="66"/>
      <c r="CZ1" s="66"/>
      <c r="DA1" s="66"/>
      <c r="DB1" s="66"/>
      <c r="DC1" s="66"/>
      <c r="DD1" s="66"/>
      <c r="DE1" s="66"/>
      <c r="DF1" s="66"/>
      <c r="DG1" s="66"/>
      <c r="DH1" s="66"/>
      <c r="DI1" s="66"/>
      <c r="DJ1" s="66"/>
      <c r="DK1" s="66"/>
      <c r="DL1" s="66"/>
      <c r="DM1" s="66"/>
      <c r="DN1" s="66"/>
      <c r="DO1" s="66"/>
      <c r="DP1" s="66"/>
      <c r="DQ1" s="66"/>
      <c r="DR1" s="66"/>
      <c r="DS1" s="66"/>
      <c r="DT1" s="66"/>
      <c r="DU1" s="66"/>
      <c r="DV1" s="66"/>
      <c r="DW1" s="66"/>
      <c r="DX1" s="66"/>
      <c r="DY1" s="66"/>
      <c r="DZ1" s="66"/>
      <c r="EA1" s="66"/>
      <c r="EB1" s="66"/>
      <c r="EC1" s="66"/>
      <c r="ED1" s="66"/>
      <c r="EE1" s="66"/>
      <c r="EF1" s="66"/>
      <c r="EG1" s="66"/>
      <c r="EH1" s="66"/>
      <c r="EI1" s="66"/>
      <c r="EJ1" s="66"/>
      <c r="EK1" s="66"/>
      <c r="EL1" s="66"/>
      <c r="EM1" s="66"/>
      <c r="EN1" s="66"/>
      <c r="EO1" s="66"/>
      <c r="EP1" s="66"/>
      <c r="EQ1" s="66"/>
      <c r="ER1" s="66"/>
      <c r="ES1" s="66"/>
      <c r="ET1" s="66"/>
      <c r="EU1" s="66"/>
      <c r="EV1" s="66"/>
      <c r="EW1" s="66"/>
      <c r="EX1" s="66"/>
      <c r="EY1" s="66"/>
      <c r="EZ1" s="66"/>
      <c r="FA1" s="66"/>
      <c r="FB1" s="66"/>
      <c r="FC1" s="66"/>
      <c r="FD1" s="66"/>
      <c r="FE1" s="66"/>
      <c r="FF1" s="66"/>
      <c r="FG1" s="66"/>
      <c r="FH1" s="66"/>
      <c r="FI1" s="66"/>
      <c r="FJ1" s="66"/>
      <c r="FK1" s="66"/>
      <c r="FL1" s="66"/>
      <c r="FM1" s="66"/>
      <c r="FN1" s="66"/>
      <c r="FO1" s="66"/>
      <c r="FP1" s="66"/>
      <c r="FQ1" s="66"/>
      <c r="FR1" s="66"/>
      <c r="FS1" s="66"/>
      <c r="FT1" s="66"/>
      <c r="FU1" s="66"/>
      <c r="FV1" s="66"/>
      <c r="FW1" s="66"/>
      <c r="FX1" s="66"/>
      <c r="FY1" s="66"/>
      <c r="FZ1" s="66"/>
      <c r="GA1" s="66"/>
      <c r="GB1" s="66"/>
      <c r="GC1" s="66"/>
      <c r="GD1" s="66"/>
      <c r="GE1" s="66"/>
      <c r="GF1" s="66"/>
      <c r="GG1" s="66"/>
      <c r="GH1" s="66"/>
      <c r="GI1" s="66"/>
      <c r="GJ1" s="66"/>
      <c r="GK1" s="66"/>
      <c r="GL1" s="66"/>
      <c r="GM1" s="66"/>
      <c r="GN1" s="66"/>
      <c r="GO1" s="66"/>
      <c r="GP1" s="66"/>
      <c r="GQ1" s="66"/>
      <c r="GR1" s="66"/>
      <c r="GS1" s="66"/>
      <c r="GT1" s="66"/>
      <c r="GU1" s="66"/>
      <c r="GV1" s="66"/>
      <c r="GW1" s="66"/>
      <c r="GX1" s="66"/>
      <c r="GY1" s="66"/>
      <c r="GZ1" s="66"/>
      <c r="HA1" s="66"/>
      <c r="HB1" s="66"/>
      <c r="HC1" s="66"/>
      <c r="HD1" s="66"/>
      <c r="HE1" s="66"/>
      <c r="HF1" s="66"/>
      <c r="HG1" s="66"/>
      <c r="HH1" s="66"/>
      <c r="HI1" s="66"/>
      <c r="HJ1" s="66"/>
      <c r="HK1" s="66"/>
      <c r="HL1" s="66"/>
      <c r="HM1" s="66"/>
      <c r="HN1" s="66"/>
      <c r="HO1" s="66"/>
      <c r="HP1" s="66"/>
      <c r="HQ1" s="66"/>
      <c r="HR1" s="66"/>
      <c r="HS1" s="66"/>
    </row>
    <row r="2" s="30" customFormat="1" ht="26.1" customHeight="1" spans="1:234">
      <c r="A2" s="10" t="s">
        <v>75</v>
      </c>
      <c r="B2" s="7" t="s">
        <v>76</v>
      </c>
      <c r="C2" s="8" t="s">
        <v>280</v>
      </c>
      <c r="D2" s="7" t="s">
        <v>78</v>
      </c>
      <c r="E2" s="8" t="s">
        <v>79</v>
      </c>
      <c r="F2" s="8"/>
      <c r="G2" s="7" t="s">
        <v>80</v>
      </c>
      <c r="H2" s="10" t="s">
        <v>81</v>
      </c>
      <c r="I2" s="10"/>
      <c r="J2" s="7" t="s">
        <v>82</v>
      </c>
      <c r="K2" s="8">
        <v>4</v>
      </c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7"/>
      <c r="AD2" s="67"/>
      <c r="AE2" s="67"/>
      <c r="AF2" s="67"/>
      <c r="AG2" s="67"/>
      <c r="AH2" s="67"/>
      <c r="AI2" s="67"/>
      <c r="AJ2" s="67"/>
      <c r="AK2" s="67"/>
      <c r="AL2" s="67"/>
      <c r="AM2" s="67"/>
      <c r="AN2" s="67"/>
      <c r="AO2" s="67"/>
      <c r="AP2" s="67"/>
      <c r="AQ2" s="67"/>
      <c r="AR2" s="67"/>
      <c r="AS2" s="67"/>
      <c r="AT2" s="67"/>
      <c r="AU2" s="67"/>
      <c r="AV2" s="67"/>
      <c r="AW2" s="67"/>
      <c r="AX2" s="67"/>
      <c r="AY2" s="67"/>
      <c r="AZ2" s="67"/>
      <c r="BA2" s="67"/>
      <c r="BB2" s="67"/>
      <c r="BC2" s="67"/>
      <c r="BD2" s="67"/>
      <c r="BE2" s="67"/>
      <c r="BF2" s="67"/>
      <c r="BG2" s="67"/>
      <c r="BH2" s="67"/>
      <c r="BI2" s="67"/>
      <c r="BJ2" s="67"/>
      <c r="BK2" s="67"/>
      <c r="BL2" s="67"/>
      <c r="BM2" s="67"/>
      <c r="BN2" s="67"/>
      <c r="BO2" s="67"/>
      <c r="BP2" s="67"/>
      <c r="BQ2" s="67"/>
      <c r="BR2" s="67"/>
      <c r="BS2" s="67"/>
      <c r="BT2" s="67"/>
      <c r="BU2" s="67"/>
      <c r="BV2" s="67"/>
      <c r="BW2" s="67"/>
      <c r="BX2" s="67"/>
      <c r="BY2" s="67"/>
      <c r="BZ2" s="67"/>
      <c r="CA2" s="67"/>
      <c r="CB2" s="67"/>
      <c r="CC2" s="67"/>
      <c r="CD2" s="67"/>
      <c r="CE2" s="67"/>
      <c r="CF2" s="67"/>
      <c r="CG2" s="67"/>
      <c r="CH2" s="67"/>
      <c r="CI2" s="67"/>
      <c r="CJ2" s="67"/>
      <c r="CK2" s="67"/>
      <c r="CL2" s="67"/>
      <c r="CM2" s="67"/>
      <c r="CN2" s="67"/>
      <c r="CO2" s="67"/>
      <c r="CP2" s="67"/>
      <c r="CQ2" s="67"/>
      <c r="CR2" s="67"/>
      <c r="CS2" s="67"/>
      <c r="CT2" s="67"/>
      <c r="CU2" s="67"/>
      <c r="CV2" s="67"/>
      <c r="CW2" s="67"/>
      <c r="CX2" s="67"/>
      <c r="CY2" s="67"/>
      <c r="CZ2" s="67"/>
      <c r="DA2" s="67"/>
      <c r="DB2" s="67"/>
      <c r="DC2" s="67"/>
      <c r="DD2" s="67"/>
      <c r="DE2" s="67"/>
      <c r="DF2" s="67"/>
      <c r="DG2" s="67"/>
      <c r="DH2" s="67"/>
      <c r="DI2" s="67"/>
      <c r="DJ2" s="67"/>
      <c r="DK2" s="67"/>
      <c r="DL2" s="67"/>
      <c r="DM2" s="67"/>
      <c r="DN2" s="67"/>
      <c r="DO2" s="67"/>
      <c r="DP2" s="67"/>
      <c r="DQ2" s="67"/>
      <c r="DR2" s="67"/>
      <c r="DS2" s="67"/>
      <c r="DT2" s="67"/>
      <c r="DU2" s="67"/>
      <c r="DV2" s="67"/>
      <c r="DW2" s="67"/>
      <c r="DX2" s="67"/>
      <c r="DY2" s="67"/>
      <c r="DZ2" s="67"/>
      <c r="EA2" s="67"/>
      <c r="EB2" s="67"/>
      <c r="EC2" s="67"/>
      <c r="ED2" s="67"/>
      <c r="EE2" s="67"/>
      <c r="EF2" s="67"/>
      <c r="EG2" s="67"/>
      <c r="EH2" s="67"/>
      <c r="EI2" s="67"/>
      <c r="EJ2" s="67"/>
      <c r="EK2" s="67"/>
      <c r="EL2" s="67"/>
      <c r="EM2" s="67"/>
      <c r="EN2" s="67"/>
      <c r="EO2" s="67"/>
      <c r="EP2" s="67"/>
      <c r="EQ2" s="67"/>
      <c r="ER2" s="67"/>
      <c r="ES2" s="67"/>
      <c r="ET2" s="67"/>
      <c r="EU2" s="67"/>
      <c r="EV2" s="67"/>
      <c r="EW2" s="67"/>
      <c r="EX2" s="67"/>
      <c r="EY2" s="67"/>
      <c r="EZ2" s="67"/>
      <c r="FA2" s="67"/>
      <c r="FB2" s="67"/>
      <c r="FC2" s="67"/>
      <c r="FD2" s="67"/>
      <c r="FE2" s="67"/>
      <c r="FF2" s="67"/>
      <c r="FG2" s="67"/>
      <c r="FH2" s="67"/>
      <c r="FI2" s="67"/>
      <c r="FJ2" s="67"/>
      <c r="FK2" s="67"/>
      <c r="FL2" s="67"/>
      <c r="FM2" s="67"/>
      <c r="FN2" s="67"/>
      <c r="FO2" s="67"/>
      <c r="FP2" s="67"/>
      <c r="FQ2" s="67"/>
      <c r="FR2" s="67"/>
      <c r="FS2" s="67"/>
      <c r="FT2" s="67"/>
      <c r="FU2" s="67"/>
      <c r="FV2" s="67"/>
      <c r="FW2" s="67"/>
      <c r="FX2" s="67"/>
      <c r="FY2" s="67"/>
      <c r="FZ2" s="67"/>
      <c r="GA2" s="67"/>
      <c r="GB2" s="67"/>
      <c r="GC2" s="67"/>
      <c r="GD2" s="67"/>
      <c r="GE2" s="67"/>
      <c r="GF2" s="67"/>
      <c r="GG2" s="67"/>
      <c r="GH2" s="67"/>
      <c r="GI2" s="67"/>
      <c r="GJ2" s="67"/>
      <c r="GK2" s="67"/>
      <c r="GL2" s="67"/>
      <c r="GM2" s="67"/>
      <c r="GN2" s="67"/>
      <c r="GO2" s="67"/>
      <c r="GP2" s="67"/>
      <c r="GQ2" s="67"/>
      <c r="GR2" s="67"/>
      <c r="GS2" s="67"/>
      <c r="GT2" s="67"/>
      <c r="GU2" s="67"/>
      <c r="GV2" s="67"/>
      <c r="GW2" s="67"/>
      <c r="GX2" s="67"/>
      <c r="GY2" s="67"/>
      <c r="GZ2" s="67"/>
      <c r="HA2" s="67"/>
      <c r="HB2" s="67"/>
      <c r="HC2" s="67"/>
      <c r="HD2" s="67"/>
      <c r="HE2" s="67"/>
      <c r="HF2" s="67"/>
      <c r="HG2" s="67"/>
      <c r="HH2" s="67"/>
      <c r="HI2" s="67"/>
      <c r="HJ2" s="67"/>
      <c r="HK2" s="67"/>
      <c r="HL2" s="67"/>
      <c r="HM2" s="67"/>
      <c r="HN2" s="67"/>
      <c r="HO2" s="67"/>
      <c r="HP2" s="67"/>
      <c r="HQ2" s="67"/>
      <c r="HR2" s="67"/>
      <c r="HS2" s="67"/>
      <c r="HT2" s="67"/>
      <c r="HU2" s="67"/>
      <c r="HV2" s="67"/>
      <c r="HW2" s="67"/>
      <c r="HX2" s="67"/>
      <c r="HY2" s="67"/>
      <c r="HZ2" s="67"/>
    </row>
    <row r="3" s="30" customFormat="1" ht="22" customHeight="1" spans="1:235">
      <c r="A3" s="9" t="s">
        <v>83</v>
      </c>
      <c r="B3" s="9"/>
      <c r="C3" s="9"/>
      <c r="D3" s="9"/>
      <c r="E3" s="9"/>
      <c r="F3" s="9"/>
      <c r="G3" s="9"/>
      <c r="H3" s="9"/>
      <c r="I3" s="9"/>
      <c r="J3" s="9"/>
      <c r="K3" s="9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  <c r="AC3" s="67"/>
      <c r="AD3" s="67"/>
      <c r="AE3" s="67"/>
      <c r="AF3" s="67"/>
      <c r="AG3" s="67"/>
      <c r="AH3" s="67"/>
      <c r="AI3" s="67"/>
      <c r="AJ3" s="67"/>
      <c r="AK3" s="67"/>
      <c r="AL3" s="67"/>
      <c r="AM3" s="67"/>
      <c r="AN3" s="67"/>
      <c r="AO3" s="67"/>
      <c r="AP3" s="67"/>
      <c r="AQ3" s="67"/>
      <c r="AR3" s="67"/>
      <c r="AS3" s="67"/>
      <c r="AT3" s="67"/>
      <c r="AU3" s="67"/>
      <c r="AV3" s="67"/>
      <c r="AW3" s="67"/>
      <c r="AX3" s="67"/>
      <c r="AY3" s="67"/>
      <c r="AZ3" s="67"/>
      <c r="BA3" s="67"/>
      <c r="BB3" s="67"/>
      <c r="BC3" s="67"/>
      <c r="BD3" s="67"/>
      <c r="BE3" s="67"/>
      <c r="BF3" s="67"/>
      <c r="BG3" s="67"/>
      <c r="BH3" s="67"/>
      <c r="BI3" s="67"/>
      <c r="BJ3" s="67"/>
      <c r="BK3" s="67"/>
      <c r="BL3" s="67"/>
      <c r="BM3" s="67"/>
      <c r="BN3" s="67"/>
      <c r="BO3" s="67"/>
      <c r="BP3" s="67"/>
      <c r="BQ3" s="67"/>
      <c r="BR3" s="67"/>
      <c r="BS3" s="67"/>
      <c r="BT3" s="67"/>
      <c r="BU3" s="67"/>
      <c r="BV3" s="67"/>
      <c r="BW3" s="67"/>
      <c r="BX3" s="67"/>
      <c r="BY3" s="67"/>
      <c r="BZ3" s="67"/>
      <c r="CA3" s="67"/>
      <c r="CB3" s="67"/>
      <c r="CC3" s="67"/>
      <c r="CD3" s="67"/>
      <c r="CE3" s="67"/>
      <c r="CF3" s="67"/>
      <c r="CG3" s="67"/>
      <c r="CH3" s="67"/>
      <c r="CI3" s="67"/>
      <c r="CJ3" s="67"/>
      <c r="CK3" s="67"/>
      <c r="CL3" s="67"/>
      <c r="CM3" s="67"/>
      <c r="CN3" s="67"/>
      <c r="CO3" s="67"/>
      <c r="CP3" s="67"/>
      <c r="CQ3" s="67"/>
      <c r="CR3" s="67"/>
      <c r="CS3" s="67"/>
      <c r="CT3" s="67"/>
      <c r="CU3" s="67"/>
      <c r="CV3" s="67"/>
      <c r="CW3" s="67"/>
      <c r="CX3" s="67"/>
      <c r="CY3" s="67"/>
      <c r="CZ3" s="67"/>
      <c r="DA3" s="67"/>
      <c r="DB3" s="67"/>
      <c r="DC3" s="67"/>
      <c r="DD3" s="67"/>
      <c r="DE3" s="67"/>
      <c r="DF3" s="67"/>
      <c r="DG3" s="67"/>
      <c r="DH3" s="67"/>
      <c r="DI3" s="67"/>
      <c r="DJ3" s="67"/>
      <c r="DK3" s="67"/>
      <c r="DL3" s="67"/>
      <c r="DM3" s="67"/>
      <c r="DN3" s="67"/>
      <c r="DO3" s="67"/>
      <c r="DP3" s="67"/>
      <c r="DQ3" s="67"/>
      <c r="DR3" s="67"/>
      <c r="DS3" s="67"/>
      <c r="DT3" s="67"/>
      <c r="DU3" s="67"/>
      <c r="DV3" s="67"/>
      <c r="DW3" s="67"/>
      <c r="DX3" s="67"/>
      <c r="DY3" s="67"/>
      <c r="DZ3" s="67"/>
      <c r="EA3" s="67"/>
      <c r="EB3" s="67"/>
      <c r="EC3" s="67"/>
      <c r="ED3" s="67"/>
      <c r="EE3" s="67"/>
      <c r="EF3" s="67"/>
      <c r="EG3" s="67"/>
      <c r="EH3" s="67"/>
      <c r="EI3" s="67"/>
      <c r="EJ3" s="67"/>
      <c r="EK3" s="67"/>
      <c r="EL3" s="67"/>
      <c r="EM3" s="67"/>
      <c r="EN3" s="67"/>
      <c r="EO3" s="67"/>
      <c r="EP3" s="67"/>
      <c r="EQ3" s="67"/>
      <c r="ER3" s="67"/>
      <c r="ES3" s="67"/>
      <c r="ET3" s="67"/>
      <c r="EU3" s="67"/>
      <c r="EV3" s="67"/>
      <c r="EW3" s="67"/>
      <c r="EX3" s="67"/>
      <c r="EY3" s="67"/>
      <c r="EZ3" s="67"/>
      <c r="FA3" s="67"/>
      <c r="FB3" s="67"/>
      <c r="FC3" s="67"/>
      <c r="FD3" s="67"/>
      <c r="FE3" s="67"/>
      <c r="FF3" s="67"/>
      <c r="FG3" s="67"/>
      <c r="FH3" s="67"/>
      <c r="FI3" s="67"/>
      <c r="FJ3" s="67"/>
      <c r="FK3" s="67"/>
      <c r="FL3" s="67"/>
      <c r="FM3" s="67"/>
      <c r="FN3" s="67"/>
      <c r="FO3" s="67"/>
      <c r="FP3" s="67"/>
      <c r="FQ3" s="67"/>
      <c r="FR3" s="67"/>
      <c r="FS3" s="67"/>
      <c r="FT3" s="67"/>
      <c r="FU3" s="67"/>
      <c r="FV3" s="67"/>
      <c r="FW3" s="67"/>
      <c r="FX3" s="67"/>
      <c r="FY3" s="67"/>
      <c r="FZ3" s="67"/>
      <c r="GA3" s="67"/>
      <c r="GB3" s="67"/>
      <c r="GC3" s="67"/>
      <c r="GD3" s="67"/>
      <c r="GE3" s="67"/>
      <c r="GF3" s="67"/>
      <c r="GG3" s="67"/>
      <c r="GH3" s="67"/>
      <c r="GI3" s="67"/>
      <c r="GJ3" s="67"/>
      <c r="GK3" s="67"/>
      <c r="GL3" s="67"/>
      <c r="GM3" s="67"/>
      <c r="GN3" s="67"/>
      <c r="GO3" s="67"/>
      <c r="GP3" s="67"/>
      <c r="GQ3" s="67"/>
      <c r="GR3" s="67"/>
      <c r="GS3" s="67"/>
      <c r="GT3" s="67"/>
      <c r="GU3" s="67"/>
      <c r="GV3" s="67"/>
      <c r="GW3" s="67"/>
      <c r="GX3" s="67"/>
      <c r="GY3" s="67"/>
      <c r="GZ3" s="67"/>
      <c r="HA3" s="67"/>
      <c r="HB3" s="67"/>
      <c r="HC3" s="67"/>
      <c r="HD3" s="67"/>
      <c r="HE3" s="67"/>
      <c r="HF3" s="67"/>
      <c r="HG3" s="67"/>
      <c r="HH3" s="67"/>
      <c r="HI3" s="67"/>
      <c r="HJ3" s="67"/>
      <c r="HK3" s="67"/>
      <c r="HL3" s="67"/>
      <c r="HM3" s="67"/>
      <c r="HN3" s="67"/>
      <c r="HO3" s="67"/>
      <c r="HP3" s="67"/>
      <c r="HQ3" s="67"/>
      <c r="HR3" s="67"/>
      <c r="HS3" s="67"/>
      <c r="HT3" s="67"/>
      <c r="HU3" s="67"/>
      <c r="HV3" s="67"/>
      <c r="HW3" s="67"/>
      <c r="HX3" s="67"/>
      <c r="HY3" s="67"/>
      <c r="HZ3" s="67"/>
      <c r="IA3" s="67"/>
    </row>
    <row r="4" s="30" customFormat="1" ht="32" customHeight="1" spans="1:234">
      <c r="A4" s="10" t="s">
        <v>84</v>
      </c>
      <c r="B4" s="11" t="s">
        <v>85</v>
      </c>
      <c r="C4" s="11" t="s">
        <v>86</v>
      </c>
      <c r="D4" s="11"/>
      <c r="E4" s="11"/>
      <c r="F4" s="11"/>
      <c r="G4" s="11"/>
      <c r="H4" s="12" t="s">
        <v>87</v>
      </c>
      <c r="I4" s="11" t="s">
        <v>88</v>
      </c>
      <c r="J4" s="41" t="s">
        <v>89</v>
      </c>
      <c r="K4" s="68" t="s">
        <v>90</v>
      </c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67"/>
      <c r="Y4" s="67"/>
      <c r="Z4" s="67"/>
      <c r="AA4" s="67"/>
      <c r="AB4" s="67"/>
      <c r="AC4" s="67"/>
      <c r="AD4" s="67"/>
      <c r="AE4" s="67"/>
      <c r="AF4" s="67"/>
      <c r="AG4" s="67"/>
      <c r="AH4" s="67"/>
      <c r="AI4" s="67"/>
      <c r="AJ4" s="67"/>
      <c r="AK4" s="67"/>
      <c r="AL4" s="67"/>
      <c r="AM4" s="67"/>
      <c r="AN4" s="67"/>
      <c r="AO4" s="67"/>
      <c r="AP4" s="67"/>
      <c r="AQ4" s="67"/>
      <c r="AR4" s="67"/>
      <c r="AS4" s="67"/>
      <c r="AT4" s="67"/>
      <c r="AU4" s="67"/>
      <c r="AV4" s="67"/>
      <c r="AW4" s="67"/>
      <c r="AX4" s="67"/>
      <c r="AY4" s="67"/>
      <c r="AZ4" s="67"/>
      <c r="BA4" s="67"/>
      <c r="BB4" s="67"/>
      <c r="BC4" s="67"/>
      <c r="BD4" s="67"/>
      <c r="BE4" s="67"/>
      <c r="BF4" s="67"/>
      <c r="BG4" s="67"/>
      <c r="BH4" s="67"/>
      <c r="BI4" s="67"/>
      <c r="BJ4" s="67"/>
      <c r="BK4" s="67"/>
      <c r="BL4" s="67"/>
      <c r="BM4" s="67"/>
      <c r="BN4" s="67"/>
      <c r="BO4" s="67"/>
      <c r="BP4" s="67"/>
      <c r="BQ4" s="67"/>
      <c r="BR4" s="67"/>
      <c r="BS4" s="67"/>
      <c r="BT4" s="67"/>
      <c r="BU4" s="67"/>
      <c r="BV4" s="67"/>
      <c r="BW4" s="67"/>
      <c r="BX4" s="67"/>
      <c r="BY4" s="67"/>
      <c r="BZ4" s="67"/>
      <c r="CA4" s="67"/>
      <c r="CB4" s="67"/>
      <c r="CC4" s="67"/>
      <c r="CD4" s="67"/>
      <c r="CE4" s="67"/>
      <c r="CF4" s="67"/>
      <c r="CG4" s="67"/>
      <c r="CH4" s="67"/>
      <c r="CI4" s="67"/>
      <c r="CJ4" s="67"/>
      <c r="CK4" s="67"/>
      <c r="CL4" s="67"/>
      <c r="CM4" s="67"/>
      <c r="CN4" s="67"/>
      <c r="CO4" s="67"/>
      <c r="CP4" s="67"/>
      <c r="CQ4" s="67"/>
      <c r="CR4" s="67"/>
      <c r="CS4" s="67"/>
      <c r="CT4" s="67"/>
      <c r="CU4" s="67"/>
      <c r="CV4" s="67"/>
      <c r="CW4" s="67"/>
      <c r="CX4" s="67"/>
      <c r="CY4" s="67"/>
      <c r="CZ4" s="67"/>
      <c r="DA4" s="67"/>
      <c r="DB4" s="67"/>
      <c r="DC4" s="67"/>
      <c r="DD4" s="67"/>
      <c r="DE4" s="67"/>
      <c r="DF4" s="67"/>
      <c r="DG4" s="67"/>
      <c r="DH4" s="67"/>
      <c r="DI4" s="67"/>
      <c r="DJ4" s="67"/>
      <c r="DK4" s="67"/>
      <c r="DL4" s="67"/>
      <c r="DM4" s="67"/>
      <c r="DN4" s="67"/>
      <c r="DO4" s="67"/>
      <c r="DP4" s="67"/>
      <c r="DQ4" s="67"/>
      <c r="DR4" s="67"/>
      <c r="DS4" s="67"/>
      <c r="DT4" s="67"/>
      <c r="DU4" s="67"/>
      <c r="DV4" s="67"/>
      <c r="DW4" s="67"/>
      <c r="DX4" s="67"/>
      <c r="DY4" s="67"/>
      <c r="DZ4" s="67"/>
      <c r="EA4" s="67"/>
      <c r="EB4" s="67"/>
      <c r="EC4" s="67"/>
      <c r="ED4" s="67"/>
      <c r="EE4" s="67"/>
      <c r="EF4" s="67"/>
      <c r="EG4" s="67"/>
      <c r="EH4" s="67"/>
      <c r="EI4" s="67"/>
      <c r="EJ4" s="67"/>
      <c r="EK4" s="67"/>
      <c r="EL4" s="67"/>
      <c r="EM4" s="67"/>
      <c r="EN4" s="67"/>
      <c r="EO4" s="67"/>
      <c r="EP4" s="67"/>
      <c r="EQ4" s="67"/>
      <c r="ER4" s="67"/>
      <c r="ES4" s="67"/>
      <c r="ET4" s="67"/>
      <c r="EU4" s="67"/>
      <c r="EV4" s="67"/>
      <c r="EW4" s="67"/>
      <c r="EX4" s="67"/>
      <c r="EY4" s="67"/>
      <c r="EZ4" s="67"/>
      <c r="FA4" s="67"/>
      <c r="FB4" s="67"/>
      <c r="FC4" s="67"/>
      <c r="FD4" s="67"/>
      <c r="FE4" s="67"/>
      <c r="FF4" s="67"/>
      <c r="FG4" s="67"/>
      <c r="FH4" s="67"/>
      <c r="FI4" s="67"/>
      <c r="FJ4" s="67"/>
      <c r="FK4" s="67"/>
      <c r="FL4" s="67"/>
      <c r="FM4" s="67"/>
      <c r="FN4" s="67"/>
      <c r="FO4" s="67"/>
      <c r="FP4" s="67"/>
      <c r="FQ4" s="67"/>
      <c r="FR4" s="67"/>
      <c r="FS4" s="67"/>
      <c r="FT4" s="67"/>
      <c r="FU4" s="67"/>
      <c r="FV4" s="67"/>
      <c r="FW4" s="67"/>
      <c r="FX4" s="67"/>
      <c r="FY4" s="67"/>
      <c r="FZ4" s="67"/>
      <c r="GA4" s="67"/>
      <c r="GB4" s="67"/>
      <c r="GC4" s="67"/>
      <c r="GD4" s="67"/>
      <c r="GE4" s="67"/>
      <c r="GF4" s="67"/>
      <c r="GG4" s="67"/>
      <c r="GH4" s="67"/>
      <c r="GI4" s="67"/>
      <c r="GJ4" s="67"/>
      <c r="GK4" s="67"/>
      <c r="GL4" s="67"/>
      <c r="GM4" s="67"/>
      <c r="GN4" s="67"/>
      <c r="GO4" s="67"/>
      <c r="GP4" s="67"/>
      <c r="GQ4" s="67"/>
      <c r="GR4" s="67"/>
      <c r="GS4" s="67"/>
      <c r="GT4" s="67"/>
      <c r="GU4" s="67"/>
      <c r="GV4" s="67"/>
      <c r="GW4" s="67"/>
      <c r="GX4" s="67"/>
      <c r="GY4" s="67"/>
      <c r="GZ4" s="67"/>
      <c r="HA4" s="67"/>
      <c r="HB4" s="67"/>
      <c r="HC4" s="67"/>
      <c r="HD4" s="67"/>
      <c r="HE4" s="67"/>
      <c r="HF4" s="67"/>
      <c r="HG4" s="67"/>
      <c r="HH4" s="67"/>
      <c r="HI4" s="67"/>
      <c r="HJ4" s="67"/>
      <c r="HK4" s="67"/>
      <c r="HL4" s="67"/>
      <c r="HM4" s="67"/>
      <c r="HN4" s="67"/>
      <c r="HO4" s="67"/>
      <c r="HP4" s="67"/>
      <c r="HQ4" s="67"/>
      <c r="HR4" s="67"/>
      <c r="HS4" s="67"/>
      <c r="HT4" s="67"/>
      <c r="HU4" s="67"/>
      <c r="HV4" s="67"/>
      <c r="HW4" s="67"/>
      <c r="HX4" s="67"/>
      <c r="HY4" s="67"/>
      <c r="HZ4" s="67"/>
    </row>
    <row r="5" s="30" customFormat="1" ht="22" customHeight="1" spans="1:234">
      <c r="A5" s="10">
        <v>1</v>
      </c>
      <c r="B5" s="8" t="s">
        <v>281</v>
      </c>
      <c r="C5" s="13" t="s">
        <v>282</v>
      </c>
      <c r="D5" s="14"/>
      <c r="E5" s="14"/>
      <c r="F5" s="14"/>
      <c r="G5" s="15"/>
      <c r="H5" s="16">
        <f>12.05*4.8+1.5*1.6</f>
        <v>60.24</v>
      </c>
      <c r="I5" s="12">
        <v>492</v>
      </c>
      <c r="J5" s="43">
        <f>H5*I5</f>
        <v>29638</v>
      </c>
      <c r="K5" s="16" t="s">
        <v>283</v>
      </c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7"/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/>
      <c r="BI5" s="67"/>
      <c r="BJ5" s="67"/>
      <c r="BK5" s="67"/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67"/>
      <c r="BX5" s="67"/>
      <c r="BY5" s="67"/>
      <c r="BZ5" s="67"/>
      <c r="CA5" s="67"/>
      <c r="CB5" s="67"/>
      <c r="CC5" s="67"/>
      <c r="CD5" s="67"/>
      <c r="CE5" s="67"/>
      <c r="CF5" s="67"/>
      <c r="CG5" s="67"/>
      <c r="CH5" s="67"/>
      <c r="CI5" s="67"/>
      <c r="CJ5" s="67"/>
      <c r="CK5" s="67"/>
      <c r="CL5" s="67"/>
      <c r="CM5" s="67"/>
      <c r="CN5" s="67"/>
      <c r="CO5" s="67"/>
      <c r="CP5" s="67"/>
      <c r="CQ5" s="67"/>
      <c r="CR5" s="67"/>
      <c r="CS5" s="67"/>
      <c r="CT5" s="67"/>
      <c r="CU5" s="67"/>
      <c r="CV5" s="67"/>
      <c r="CW5" s="67"/>
      <c r="CX5" s="67"/>
      <c r="CY5" s="67"/>
      <c r="CZ5" s="67"/>
      <c r="DA5" s="67"/>
      <c r="DB5" s="67"/>
      <c r="DC5" s="67"/>
      <c r="DD5" s="67"/>
      <c r="DE5" s="67"/>
      <c r="DF5" s="67"/>
      <c r="DG5" s="67"/>
      <c r="DH5" s="67"/>
      <c r="DI5" s="67"/>
      <c r="DJ5" s="67"/>
      <c r="DK5" s="67"/>
      <c r="DL5" s="67"/>
      <c r="DM5" s="67"/>
      <c r="DN5" s="67"/>
      <c r="DO5" s="67"/>
      <c r="DP5" s="67"/>
      <c r="DQ5" s="67"/>
      <c r="DR5" s="67"/>
      <c r="DS5" s="67"/>
      <c r="DT5" s="67"/>
      <c r="DU5" s="67"/>
      <c r="DV5" s="67"/>
      <c r="DW5" s="67"/>
      <c r="DX5" s="67"/>
      <c r="DY5" s="67"/>
      <c r="DZ5" s="67"/>
      <c r="EA5" s="67"/>
      <c r="EB5" s="67"/>
      <c r="EC5" s="67"/>
      <c r="ED5" s="67"/>
      <c r="EE5" s="67"/>
      <c r="EF5" s="67"/>
      <c r="EG5" s="67"/>
      <c r="EH5" s="67"/>
      <c r="EI5" s="67"/>
      <c r="EJ5" s="67"/>
      <c r="EK5" s="67"/>
      <c r="EL5" s="67"/>
      <c r="EM5" s="67"/>
      <c r="EN5" s="67"/>
      <c r="EO5" s="67"/>
      <c r="EP5" s="67"/>
      <c r="EQ5" s="67"/>
      <c r="ER5" s="67"/>
      <c r="ES5" s="67"/>
      <c r="ET5" s="67"/>
      <c r="EU5" s="67"/>
      <c r="EV5" s="67"/>
      <c r="EW5" s="67"/>
      <c r="EX5" s="67"/>
      <c r="EY5" s="67"/>
      <c r="EZ5" s="67"/>
      <c r="FA5" s="67"/>
      <c r="FB5" s="67"/>
      <c r="FC5" s="67"/>
      <c r="FD5" s="67"/>
      <c r="FE5" s="67"/>
      <c r="FF5" s="67"/>
      <c r="FG5" s="67"/>
      <c r="FH5" s="67"/>
      <c r="FI5" s="67"/>
      <c r="FJ5" s="67"/>
      <c r="FK5" s="67"/>
      <c r="FL5" s="67"/>
      <c r="FM5" s="67"/>
      <c r="FN5" s="67"/>
      <c r="FO5" s="67"/>
      <c r="FP5" s="67"/>
      <c r="FQ5" s="67"/>
      <c r="FR5" s="67"/>
      <c r="FS5" s="67"/>
      <c r="FT5" s="67"/>
      <c r="FU5" s="67"/>
      <c r="FV5" s="67"/>
      <c r="FW5" s="67"/>
      <c r="FX5" s="67"/>
      <c r="FY5" s="67"/>
      <c r="FZ5" s="67"/>
      <c r="GA5" s="67"/>
      <c r="GB5" s="67"/>
      <c r="GC5" s="67"/>
      <c r="GD5" s="67"/>
      <c r="GE5" s="67"/>
      <c r="GF5" s="67"/>
      <c r="GG5" s="67"/>
      <c r="GH5" s="67"/>
      <c r="GI5" s="67"/>
      <c r="GJ5" s="67"/>
      <c r="GK5" s="67"/>
      <c r="GL5" s="67"/>
      <c r="GM5" s="67"/>
      <c r="GN5" s="67"/>
      <c r="GO5" s="67"/>
      <c r="GP5" s="67"/>
      <c r="GQ5" s="67"/>
      <c r="GR5" s="67"/>
      <c r="GS5" s="67"/>
      <c r="GT5" s="67"/>
      <c r="GU5" s="67"/>
      <c r="GV5" s="67"/>
      <c r="GW5" s="67"/>
      <c r="GX5" s="67"/>
      <c r="GY5" s="67"/>
      <c r="GZ5" s="67"/>
      <c r="HA5" s="67"/>
      <c r="HB5" s="67"/>
      <c r="HC5" s="67"/>
      <c r="HD5" s="67"/>
      <c r="HE5" s="67"/>
      <c r="HF5" s="67"/>
      <c r="HG5" s="67"/>
      <c r="HH5" s="67"/>
      <c r="HI5" s="67"/>
      <c r="HJ5" s="67"/>
      <c r="HK5" s="67"/>
      <c r="HL5" s="67"/>
      <c r="HM5" s="67"/>
      <c r="HN5" s="67"/>
      <c r="HO5" s="67"/>
      <c r="HP5" s="67"/>
      <c r="HQ5" s="67"/>
      <c r="HR5" s="67"/>
      <c r="HS5" s="67"/>
      <c r="HT5" s="67"/>
      <c r="HU5" s="67"/>
      <c r="HV5" s="67"/>
      <c r="HW5" s="67"/>
      <c r="HX5" s="67"/>
      <c r="HY5" s="67"/>
      <c r="HZ5" s="67"/>
    </row>
    <row r="6" s="30" customFormat="1" ht="22" customHeight="1" spans="1:234">
      <c r="A6" s="10">
        <v>2</v>
      </c>
      <c r="B6" s="8" t="s">
        <v>284</v>
      </c>
      <c r="C6" s="13" t="s">
        <v>285</v>
      </c>
      <c r="D6" s="14"/>
      <c r="E6" s="14"/>
      <c r="F6" s="14"/>
      <c r="G6" s="15"/>
      <c r="H6" s="16">
        <f>8*5.55</f>
        <v>44.4</v>
      </c>
      <c r="I6" s="12">
        <v>886</v>
      </c>
      <c r="J6" s="43">
        <f>H6*I6</f>
        <v>39338</v>
      </c>
      <c r="K6" s="16" t="s">
        <v>286</v>
      </c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67"/>
      <c r="AE6" s="67"/>
      <c r="AF6" s="67"/>
      <c r="AG6" s="67"/>
      <c r="AH6" s="67"/>
      <c r="AI6" s="67"/>
      <c r="AJ6" s="67"/>
      <c r="AK6" s="67"/>
      <c r="AL6" s="67"/>
      <c r="AM6" s="67"/>
      <c r="AN6" s="67"/>
      <c r="AO6" s="67"/>
      <c r="AP6" s="67"/>
      <c r="AQ6" s="67"/>
      <c r="AR6" s="67"/>
      <c r="AS6" s="67"/>
      <c r="AT6" s="67"/>
      <c r="AU6" s="67"/>
      <c r="AV6" s="67"/>
      <c r="AW6" s="67"/>
      <c r="AX6" s="67"/>
      <c r="AY6" s="67"/>
      <c r="AZ6" s="67"/>
      <c r="BA6" s="67"/>
      <c r="BB6" s="67"/>
      <c r="BC6" s="67"/>
      <c r="BD6" s="67"/>
      <c r="BE6" s="67"/>
      <c r="BF6" s="67"/>
      <c r="BG6" s="67"/>
      <c r="BH6" s="67"/>
      <c r="BI6" s="67"/>
      <c r="BJ6" s="67"/>
      <c r="BK6" s="67"/>
      <c r="BL6" s="67"/>
      <c r="BM6" s="67"/>
      <c r="BN6" s="67"/>
      <c r="BO6" s="67"/>
      <c r="BP6" s="67"/>
      <c r="BQ6" s="67"/>
      <c r="BR6" s="67"/>
      <c r="BS6" s="67"/>
      <c r="BT6" s="67"/>
      <c r="BU6" s="67"/>
      <c r="BV6" s="67"/>
      <c r="BW6" s="67"/>
      <c r="BX6" s="67"/>
      <c r="BY6" s="67"/>
      <c r="BZ6" s="67"/>
      <c r="CA6" s="67"/>
      <c r="CB6" s="67"/>
      <c r="CC6" s="67"/>
      <c r="CD6" s="67"/>
      <c r="CE6" s="67"/>
      <c r="CF6" s="67"/>
      <c r="CG6" s="67"/>
      <c r="CH6" s="67"/>
      <c r="CI6" s="67"/>
      <c r="CJ6" s="67"/>
      <c r="CK6" s="67"/>
      <c r="CL6" s="67"/>
      <c r="CM6" s="67"/>
      <c r="CN6" s="67"/>
      <c r="CO6" s="67"/>
      <c r="CP6" s="67"/>
      <c r="CQ6" s="67"/>
      <c r="CR6" s="67"/>
      <c r="CS6" s="67"/>
      <c r="CT6" s="67"/>
      <c r="CU6" s="67"/>
      <c r="CV6" s="67"/>
      <c r="CW6" s="67"/>
      <c r="CX6" s="67"/>
      <c r="CY6" s="67"/>
      <c r="CZ6" s="67"/>
      <c r="DA6" s="67"/>
      <c r="DB6" s="67"/>
      <c r="DC6" s="67"/>
      <c r="DD6" s="67"/>
      <c r="DE6" s="67"/>
      <c r="DF6" s="67"/>
      <c r="DG6" s="67"/>
      <c r="DH6" s="67"/>
      <c r="DI6" s="67"/>
      <c r="DJ6" s="67"/>
      <c r="DK6" s="67"/>
      <c r="DL6" s="67"/>
      <c r="DM6" s="67"/>
      <c r="DN6" s="67"/>
      <c r="DO6" s="67"/>
      <c r="DP6" s="67"/>
      <c r="DQ6" s="67"/>
      <c r="DR6" s="67"/>
      <c r="DS6" s="67"/>
      <c r="DT6" s="67"/>
      <c r="DU6" s="67"/>
      <c r="DV6" s="67"/>
      <c r="DW6" s="67"/>
      <c r="DX6" s="67"/>
      <c r="DY6" s="67"/>
      <c r="DZ6" s="67"/>
      <c r="EA6" s="67"/>
      <c r="EB6" s="67"/>
      <c r="EC6" s="67"/>
      <c r="ED6" s="67"/>
      <c r="EE6" s="67"/>
      <c r="EF6" s="67"/>
      <c r="EG6" s="67"/>
      <c r="EH6" s="67"/>
      <c r="EI6" s="67"/>
      <c r="EJ6" s="67"/>
      <c r="EK6" s="67"/>
      <c r="EL6" s="67"/>
      <c r="EM6" s="67"/>
      <c r="EN6" s="67"/>
      <c r="EO6" s="67"/>
      <c r="EP6" s="67"/>
      <c r="EQ6" s="67"/>
      <c r="ER6" s="67"/>
      <c r="ES6" s="67"/>
      <c r="ET6" s="67"/>
      <c r="EU6" s="67"/>
      <c r="EV6" s="67"/>
      <c r="EW6" s="67"/>
      <c r="EX6" s="67"/>
      <c r="EY6" s="67"/>
      <c r="EZ6" s="67"/>
      <c r="FA6" s="67"/>
      <c r="FB6" s="67"/>
      <c r="FC6" s="67"/>
      <c r="FD6" s="67"/>
      <c r="FE6" s="67"/>
      <c r="FF6" s="67"/>
      <c r="FG6" s="67"/>
      <c r="FH6" s="67"/>
      <c r="FI6" s="67"/>
      <c r="FJ6" s="67"/>
      <c r="FK6" s="67"/>
      <c r="FL6" s="67"/>
      <c r="FM6" s="67"/>
      <c r="FN6" s="67"/>
      <c r="FO6" s="67"/>
      <c r="FP6" s="67"/>
      <c r="FQ6" s="67"/>
      <c r="FR6" s="67"/>
      <c r="FS6" s="67"/>
      <c r="FT6" s="67"/>
      <c r="FU6" s="67"/>
      <c r="FV6" s="67"/>
      <c r="FW6" s="67"/>
      <c r="FX6" s="67"/>
      <c r="FY6" s="67"/>
      <c r="FZ6" s="67"/>
      <c r="GA6" s="67"/>
      <c r="GB6" s="67"/>
      <c r="GC6" s="67"/>
      <c r="GD6" s="67"/>
      <c r="GE6" s="67"/>
      <c r="GF6" s="67"/>
      <c r="GG6" s="67"/>
      <c r="GH6" s="67"/>
      <c r="GI6" s="67"/>
      <c r="GJ6" s="67"/>
      <c r="GK6" s="67"/>
      <c r="GL6" s="67"/>
      <c r="GM6" s="67"/>
      <c r="GN6" s="67"/>
      <c r="GO6" s="67"/>
      <c r="GP6" s="67"/>
      <c r="GQ6" s="67"/>
      <c r="GR6" s="67"/>
      <c r="GS6" s="67"/>
      <c r="GT6" s="67"/>
      <c r="GU6" s="67"/>
      <c r="GV6" s="67"/>
      <c r="GW6" s="67"/>
      <c r="GX6" s="67"/>
      <c r="GY6" s="67"/>
      <c r="GZ6" s="67"/>
      <c r="HA6" s="67"/>
      <c r="HB6" s="67"/>
      <c r="HC6" s="67"/>
      <c r="HD6" s="67"/>
      <c r="HE6" s="67"/>
      <c r="HF6" s="67"/>
      <c r="HG6" s="67"/>
      <c r="HH6" s="67"/>
      <c r="HI6" s="67"/>
      <c r="HJ6" s="67"/>
      <c r="HK6" s="67"/>
      <c r="HL6" s="67"/>
      <c r="HM6" s="67"/>
      <c r="HN6" s="67"/>
      <c r="HO6" s="67"/>
      <c r="HP6" s="67"/>
      <c r="HQ6" s="67"/>
      <c r="HR6" s="67"/>
      <c r="HS6" s="67"/>
      <c r="HT6" s="67"/>
      <c r="HU6" s="67"/>
      <c r="HV6" s="67"/>
      <c r="HW6" s="67"/>
      <c r="HX6" s="67"/>
      <c r="HY6" s="67"/>
      <c r="HZ6" s="67"/>
    </row>
    <row r="7" s="30" customFormat="1" ht="22" customHeight="1" spans="1:234">
      <c r="A7" s="10">
        <v>3</v>
      </c>
      <c r="B7" s="8" t="s">
        <v>287</v>
      </c>
      <c r="C7" s="13" t="s">
        <v>288</v>
      </c>
      <c r="D7" s="14"/>
      <c r="E7" s="14"/>
      <c r="F7" s="14"/>
      <c r="G7" s="15"/>
      <c r="H7" s="16">
        <f>8.5*8.15</f>
        <v>69.28</v>
      </c>
      <c r="I7" s="12">
        <v>620</v>
      </c>
      <c r="J7" s="43">
        <f>H7*I7</f>
        <v>42954</v>
      </c>
      <c r="K7" s="16" t="s">
        <v>289</v>
      </c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67"/>
      <c r="Y7" s="67"/>
      <c r="Z7" s="67"/>
      <c r="AA7" s="67"/>
      <c r="AB7" s="67"/>
      <c r="AC7" s="67"/>
      <c r="AD7" s="67"/>
      <c r="AE7" s="67"/>
      <c r="AF7" s="67"/>
      <c r="AG7" s="67"/>
      <c r="AH7" s="67"/>
      <c r="AI7" s="67"/>
      <c r="AJ7" s="67"/>
      <c r="AK7" s="67"/>
      <c r="AL7" s="67"/>
      <c r="AM7" s="67"/>
      <c r="AN7" s="67"/>
      <c r="AO7" s="67"/>
      <c r="AP7" s="67"/>
      <c r="AQ7" s="67"/>
      <c r="AR7" s="67"/>
      <c r="AS7" s="67"/>
      <c r="AT7" s="67"/>
      <c r="AU7" s="67"/>
      <c r="AV7" s="67"/>
      <c r="AW7" s="67"/>
      <c r="AX7" s="67"/>
      <c r="AY7" s="67"/>
      <c r="AZ7" s="67"/>
      <c r="BA7" s="67"/>
      <c r="BB7" s="67"/>
      <c r="BC7" s="67"/>
      <c r="BD7" s="67"/>
      <c r="BE7" s="67"/>
      <c r="BF7" s="67"/>
      <c r="BG7" s="67"/>
      <c r="BH7" s="67"/>
      <c r="BI7" s="67"/>
      <c r="BJ7" s="67"/>
      <c r="BK7" s="67"/>
      <c r="BL7" s="67"/>
      <c r="BM7" s="67"/>
      <c r="BN7" s="67"/>
      <c r="BO7" s="67"/>
      <c r="BP7" s="67"/>
      <c r="BQ7" s="67"/>
      <c r="BR7" s="67"/>
      <c r="BS7" s="67"/>
      <c r="BT7" s="67"/>
      <c r="BU7" s="67"/>
      <c r="BV7" s="67"/>
      <c r="BW7" s="67"/>
      <c r="BX7" s="67"/>
      <c r="BY7" s="67"/>
      <c r="BZ7" s="67"/>
      <c r="CA7" s="67"/>
      <c r="CB7" s="67"/>
      <c r="CC7" s="67"/>
      <c r="CD7" s="67"/>
      <c r="CE7" s="67"/>
      <c r="CF7" s="67"/>
      <c r="CG7" s="67"/>
      <c r="CH7" s="67"/>
      <c r="CI7" s="67"/>
      <c r="CJ7" s="67"/>
      <c r="CK7" s="67"/>
      <c r="CL7" s="67"/>
      <c r="CM7" s="67"/>
      <c r="CN7" s="67"/>
      <c r="CO7" s="67"/>
      <c r="CP7" s="67"/>
      <c r="CQ7" s="67"/>
      <c r="CR7" s="67"/>
      <c r="CS7" s="67"/>
      <c r="CT7" s="67"/>
      <c r="CU7" s="67"/>
      <c r="CV7" s="67"/>
      <c r="CW7" s="67"/>
      <c r="CX7" s="67"/>
      <c r="CY7" s="67"/>
      <c r="CZ7" s="67"/>
      <c r="DA7" s="67"/>
      <c r="DB7" s="67"/>
      <c r="DC7" s="67"/>
      <c r="DD7" s="67"/>
      <c r="DE7" s="67"/>
      <c r="DF7" s="67"/>
      <c r="DG7" s="67"/>
      <c r="DH7" s="67"/>
      <c r="DI7" s="67"/>
      <c r="DJ7" s="67"/>
      <c r="DK7" s="67"/>
      <c r="DL7" s="67"/>
      <c r="DM7" s="67"/>
      <c r="DN7" s="67"/>
      <c r="DO7" s="67"/>
      <c r="DP7" s="67"/>
      <c r="DQ7" s="67"/>
      <c r="DR7" s="67"/>
      <c r="DS7" s="67"/>
      <c r="DT7" s="67"/>
      <c r="DU7" s="67"/>
      <c r="DV7" s="67"/>
      <c r="DW7" s="67"/>
      <c r="DX7" s="67"/>
      <c r="DY7" s="67"/>
      <c r="DZ7" s="67"/>
      <c r="EA7" s="67"/>
      <c r="EB7" s="67"/>
      <c r="EC7" s="67"/>
      <c r="ED7" s="67"/>
      <c r="EE7" s="67"/>
      <c r="EF7" s="67"/>
      <c r="EG7" s="67"/>
      <c r="EH7" s="67"/>
      <c r="EI7" s="67"/>
      <c r="EJ7" s="67"/>
      <c r="EK7" s="67"/>
      <c r="EL7" s="67"/>
      <c r="EM7" s="67"/>
      <c r="EN7" s="67"/>
      <c r="EO7" s="67"/>
      <c r="EP7" s="67"/>
      <c r="EQ7" s="67"/>
      <c r="ER7" s="67"/>
      <c r="ES7" s="67"/>
      <c r="ET7" s="67"/>
      <c r="EU7" s="67"/>
      <c r="EV7" s="67"/>
      <c r="EW7" s="67"/>
      <c r="EX7" s="67"/>
      <c r="EY7" s="67"/>
      <c r="EZ7" s="67"/>
      <c r="FA7" s="67"/>
      <c r="FB7" s="67"/>
      <c r="FC7" s="67"/>
      <c r="FD7" s="67"/>
      <c r="FE7" s="67"/>
      <c r="FF7" s="67"/>
      <c r="FG7" s="67"/>
      <c r="FH7" s="67"/>
      <c r="FI7" s="67"/>
      <c r="FJ7" s="67"/>
      <c r="FK7" s="67"/>
      <c r="FL7" s="67"/>
      <c r="FM7" s="67"/>
      <c r="FN7" s="67"/>
      <c r="FO7" s="67"/>
      <c r="FP7" s="67"/>
      <c r="FQ7" s="67"/>
      <c r="FR7" s="67"/>
      <c r="FS7" s="67"/>
      <c r="FT7" s="67"/>
      <c r="FU7" s="67"/>
      <c r="FV7" s="67"/>
      <c r="FW7" s="67"/>
      <c r="FX7" s="67"/>
      <c r="FY7" s="67"/>
      <c r="FZ7" s="67"/>
      <c r="GA7" s="67"/>
      <c r="GB7" s="67"/>
      <c r="GC7" s="67"/>
      <c r="GD7" s="67"/>
      <c r="GE7" s="67"/>
      <c r="GF7" s="67"/>
      <c r="GG7" s="67"/>
      <c r="GH7" s="67"/>
      <c r="GI7" s="67"/>
      <c r="GJ7" s="67"/>
      <c r="GK7" s="67"/>
      <c r="GL7" s="67"/>
      <c r="GM7" s="67"/>
      <c r="GN7" s="67"/>
      <c r="GO7" s="67"/>
      <c r="GP7" s="67"/>
      <c r="GQ7" s="67"/>
      <c r="GR7" s="67"/>
      <c r="GS7" s="67"/>
      <c r="GT7" s="67"/>
      <c r="GU7" s="67"/>
      <c r="GV7" s="67"/>
      <c r="GW7" s="67"/>
      <c r="GX7" s="67"/>
      <c r="GY7" s="67"/>
      <c r="GZ7" s="67"/>
      <c r="HA7" s="67"/>
      <c r="HB7" s="67"/>
      <c r="HC7" s="67"/>
      <c r="HD7" s="67"/>
      <c r="HE7" s="67"/>
      <c r="HF7" s="67"/>
      <c r="HG7" s="67"/>
      <c r="HH7" s="67"/>
      <c r="HI7" s="67"/>
      <c r="HJ7" s="67"/>
      <c r="HK7" s="67"/>
      <c r="HL7" s="67"/>
      <c r="HM7" s="67"/>
      <c r="HN7" s="67"/>
      <c r="HO7" s="67"/>
      <c r="HP7" s="67"/>
      <c r="HQ7" s="67"/>
      <c r="HR7" s="67"/>
      <c r="HS7" s="67"/>
      <c r="HT7" s="67"/>
      <c r="HU7" s="67"/>
      <c r="HV7" s="67"/>
      <c r="HW7" s="67"/>
      <c r="HX7" s="67"/>
      <c r="HY7" s="67"/>
      <c r="HZ7" s="67"/>
    </row>
    <row r="8" s="30" customFormat="1" ht="22" customHeight="1" spans="1:234">
      <c r="A8" s="10">
        <v>4</v>
      </c>
      <c r="B8" s="8" t="s">
        <v>290</v>
      </c>
      <c r="C8" s="13" t="s">
        <v>288</v>
      </c>
      <c r="D8" s="14"/>
      <c r="E8" s="14"/>
      <c r="F8" s="14"/>
      <c r="G8" s="15"/>
      <c r="H8" s="16">
        <f>10.6*8.05</f>
        <v>85.33</v>
      </c>
      <c r="I8" s="12">
        <v>809</v>
      </c>
      <c r="J8" s="43">
        <f>H8*I8</f>
        <v>69032</v>
      </c>
      <c r="K8" s="16" t="s">
        <v>291</v>
      </c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67"/>
      <c r="Y8" s="67"/>
      <c r="Z8" s="67"/>
      <c r="AA8" s="67"/>
      <c r="AB8" s="67"/>
      <c r="AC8" s="67"/>
      <c r="AD8" s="67"/>
      <c r="AE8" s="67"/>
      <c r="AF8" s="67"/>
      <c r="AG8" s="67"/>
      <c r="AH8" s="67"/>
      <c r="AI8" s="67"/>
      <c r="AJ8" s="67"/>
      <c r="AK8" s="67"/>
      <c r="AL8" s="67"/>
      <c r="AM8" s="67"/>
      <c r="AN8" s="67"/>
      <c r="AO8" s="67"/>
      <c r="AP8" s="67"/>
      <c r="AQ8" s="67"/>
      <c r="AR8" s="67"/>
      <c r="AS8" s="67"/>
      <c r="AT8" s="67"/>
      <c r="AU8" s="67"/>
      <c r="AV8" s="67"/>
      <c r="AW8" s="67"/>
      <c r="AX8" s="67"/>
      <c r="AY8" s="67"/>
      <c r="AZ8" s="67"/>
      <c r="BA8" s="67"/>
      <c r="BB8" s="67"/>
      <c r="BC8" s="67"/>
      <c r="BD8" s="67"/>
      <c r="BE8" s="67"/>
      <c r="BF8" s="67"/>
      <c r="BG8" s="67"/>
      <c r="BH8" s="67"/>
      <c r="BI8" s="67"/>
      <c r="BJ8" s="67"/>
      <c r="BK8" s="67"/>
      <c r="BL8" s="67"/>
      <c r="BM8" s="67"/>
      <c r="BN8" s="67"/>
      <c r="BO8" s="67"/>
      <c r="BP8" s="67"/>
      <c r="BQ8" s="67"/>
      <c r="BR8" s="67"/>
      <c r="BS8" s="67"/>
      <c r="BT8" s="67"/>
      <c r="BU8" s="67"/>
      <c r="BV8" s="67"/>
      <c r="BW8" s="67"/>
      <c r="BX8" s="67"/>
      <c r="BY8" s="67"/>
      <c r="BZ8" s="67"/>
      <c r="CA8" s="67"/>
      <c r="CB8" s="67"/>
      <c r="CC8" s="67"/>
      <c r="CD8" s="67"/>
      <c r="CE8" s="67"/>
      <c r="CF8" s="67"/>
      <c r="CG8" s="67"/>
      <c r="CH8" s="67"/>
      <c r="CI8" s="67"/>
      <c r="CJ8" s="67"/>
      <c r="CK8" s="67"/>
      <c r="CL8" s="67"/>
      <c r="CM8" s="67"/>
      <c r="CN8" s="67"/>
      <c r="CO8" s="67"/>
      <c r="CP8" s="67"/>
      <c r="CQ8" s="67"/>
      <c r="CR8" s="67"/>
      <c r="CS8" s="67"/>
      <c r="CT8" s="67"/>
      <c r="CU8" s="67"/>
      <c r="CV8" s="67"/>
      <c r="CW8" s="67"/>
      <c r="CX8" s="67"/>
      <c r="CY8" s="67"/>
      <c r="CZ8" s="67"/>
      <c r="DA8" s="67"/>
      <c r="DB8" s="67"/>
      <c r="DC8" s="67"/>
      <c r="DD8" s="67"/>
      <c r="DE8" s="67"/>
      <c r="DF8" s="67"/>
      <c r="DG8" s="67"/>
      <c r="DH8" s="67"/>
      <c r="DI8" s="67"/>
      <c r="DJ8" s="67"/>
      <c r="DK8" s="67"/>
      <c r="DL8" s="67"/>
      <c r="DM8" s="67"/>
      <c r="DN8" s="67"/>
      <c r="DO8" s="67"/>
      <c r="DP8" s="67"/>
      <c r="DQ8" s="67"/>
      <c r="DR8" s="67"/>
      <c r="DS8" s="67"/>
      <c r="DT8" s="67"/>
      <c r="DU8" s="67"/>
      <c r="DV8" s="67"/>
      <c r="DW8" s="67"/>
      <c r="DX8" s="67"/>
      <c r="DY8" s="67"/>
      <c r="DZ8" s="67"/>
      <c r="EA8" s="67"/>
      <c r="EB8" s="67"/>
      <c r="EC8" s="67"/>
      <c r="ED8" s="67"/>
      <c r="EE8" s="67"/>
      <c r="EF8" s="67"/>
      <c r="EG8" s="67"/>
      <c r="EH8" s="67"/>
      <c r="EI8" s="67"/>
      <c r="EJ8" s="67"/>
      <c r="EK8" s="67"/>
      <c r="EL8" s="67"/>
      <c r="EM8" s="67"/>
      <c r="EN8" s="67"/>
      <c r="EO8" s="67"/>
      <c r="EP8" s="67"/>
      <c r="EQ8" s="67"/>
      <c r="ER8" s="67"/>
      <c r="ES8" s="67"/>
      <c r="ET8" s="67"/>
      <c r="EU8" s="67"/>
      <c r="EV8" s="67"/>
      <c r="EW8" s="67"/>
      <c r="EX8" s="67"/>
      <c r="EY8" s="67"/>
      <c r="EZ8" s="67"/>
      <c r="FA8" s="67"/>
      <c r="FB8" s="67"/>
      <c r="FC8" s="67"/>
      <c r="FD8" s="67"/>
      <c r="FE8" s="67"/>
      <c r="FF8" s="67"/>
      <c r="FG8" s="67"/>
      <c r="FH8" s="67"/>
      <c r="FI8" s="67"/>
      <c r="FJ8" s="67"/>
      <c r="FK8" s="67"/>
      <c r="FL8" s="67"/>
      <c r="FM8" s="67"/>
      <c r="FN8" s="67"/>
      <c r="FO8" s="67"/>
      <c r="FP8" s="67"/>
      <c r="FQ8" s="67"/>
      <c r="FR8" s="67"/>
      <c r="FS8" s="67"/>
      <c r="FT8" s="67"/>
      <c r="FU8" s="67"/>
      <c r="FV8" s="67"/>
      <c r="FW8" s="67"/>
      <c r="FX8" s="67"/>
      <c r="FY8" s="67"/>
      <c r="FZ8" s="67"/>
      <c r="GA8" s="67"/>
      <c r="GB8" s="67"/>
      <c r="GC8" s="67"/>
      <c r="GD8" s="67"/>
      <c r="GE8" s="67"/>
      <c r="GF8" s="67"/>
      <c r="GG8" s="67"/>
      <c r="GH8" s="67"/>
      <c r="GI8" s="67"/>
      <c r="GJ8" s="67"/>
      <c r="GK8" s="67"/>
      <c r="GL8" s="67"/>
      <c r="GM8" s="67"/>
      <c r="GN8" s="67"/>
      <c r="GO8" s="67"/>
      <c r="GP8" s="67"/>
      <c r="GQ8" s="67"/>
      <c r="GR8" s="67"/>
      <c r="GS8" s="67"/>
      <c r="GT8" s="67"/>
      <c r="GU8" s="67"/>
      <c r="GV8" s="67"/>
      <c r="GW8" s="67"/>
      <c r="GX8" s="67"/>
      <c r="GY8" s="67"/>
      <c r="GZ8" s="67"/>
      <c r="HA8" s="67"/>
      <c r="HB8" s="67"/>
      <c r="HC8" s="67"/>
      <c r="HD8" s="67"/>
      <c r="HE8" s="67"/>
      <c r="HF8" s="67"/>
      <c r="HG8" s="67"/>
      <c r="HH8" s="67"/>
      <c r="HI8" s="67"/>
      <c r="HJ8" s="67"/>
      <c r="HK8" s="67"/>
      <c r="HL8" s="67"/>
      <c r="HM8" s="67"/>
      <c r="HN8" s="67"/>
      <c r="HO8" s="67"/>
      <c r="HP8" s="67"/>
      <c r="HQ8" s="67"/>
      <c r="HR8" s="67"/>
      <c r="HS8" s="67"/>
      <c r="HT8" s="67"/>
      <c r="HU8" s="67"/>
      <c r="HV8" s="67"/>
      <c r="HW8" s="67"/>
      <c r="HX8" s="67"/>
      <c r="HY8" s="67"/>
      <c r="HZ8" s="67"/>
    </row>
    <row r="9" s="30" customFormat="1" ht="22" customHeight="1" spans="1:234">
      <c r="A9" s="10"/>
      <c r="B9" s="10"/>
      <c r="C9" s="18" t="s">
        <v>99</v>
      </c>
      <c r="D9" s="19"/>
      <c r="E9" s="19"/>
      <c r="F9" s="19"/>
      <c r="G9" s="20"/>
      <c r="H9" s="16">
        <f>SUM(H5:H8)</f>
        <v>259.25</v>
      </c>
      <c r="I9" s="12"/>
      <c r="J9" s="43">
        <f>SUM(J5:J8)</f>
        <v>180962</v>
      </c>
      <c r="K9" s="68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67"/>
      <c r="Y9" s="67"/>
      <c r="Z9" s="67"/>
      <c r="AA9" s="67"/>
      <c r="AB9" s="67"/>
      <c r="AC9" s="67"/>
      <c r="AD9" s="67"/>
      <c r="AE9" s="67"/>
      <c r="AF9" s="67"/>
      <c r="AG9" s="67"/>
      <c r="AH9" s="67"/>
      <c r="AI9" s="67"/>
      <c r="AJ9" s="67"/>
      <c r="AK9" s="67"/>
      <c r="AL9" s="67"/>
      <c r="AM9" s="67"/>
      <c r="AN9" s="67"/>
      <c r="AO9" s="67"/>
      <c r="AP9" s="67"/>
      <c r="AQ9" s="67"/>
      <c r="AR9" s="67"/>
      <c r="AS9" s="67"/>
      <c r="AT9" s="67"/>
      <c r="AU9" s="67"/>
      <c r="AV9" s="67"/>
      <c r="AW9" s="67"/>
      <c r="AX9" s="67"/>
      <c r="AY9" s="67"/>
      <c r="AZ9" s="67"/>
      <c r="BA9" s="67"/>
      <c r="BB9" s="67"/>
      <c r="BC9" s="67"/>
      <c r="BD9" s="67"/>
      <c r="BE9" s="67"/>
      <c r="BF9" s="67"/>
      <c r="BG9" s="67"/>
      <c r="BH9" s="67"/>
      <c r="BI9" s="67"/>
      <c r="BJ9" s="67"/>
      <c r="BK9" s="67"/>
      <c r="BL9" s="67"/>
      <c r="BM9" s="67"/>
      <c r="BN9" s="67"/>
      <c r="BO9" s="67"/>
      <c r="BP9" s="67"/>
      <c r="BQ9" s="67"/>
      <c r="BR9" s="67"/>
      <c r="BS9" s="67"/>
      <c r="BT9" s="67"/>
      <c r="BU9" s="67"/>
      <c r="BV9" s="67"/>
      <c r="BW9" s="67"/>
      <c r="BX9" s="67"/>
      <c r="BY9" s="67"/>
      <c r="BZ9" s="67"/>
      <c r="CA9" s="67"/>
      <c r="CB9" s="67"/>
      <c r="CC9" s="67"/>
      <c r="CD9" s="67"/>
      <c r="CE9" s="67"/>
      <c r="CF9" s="67"/>
      <c r="CG9" s="67"/>
      <c r="CH9" s="67"/>
      <c r="CI9" s="67"/>
      <c r="CJ9" s="67"/>
      <c r="CK9" s="67"/>
      <c r="CL9" s="67"/>
      <c r="CM9" s="67"/>
      <c r="CN9" s="67"/>
      <c r="CO9" s="67"/>
      <c r="CP9" s="67"/>
      <c r="CQ9" s="67"/>
      <c r="CR9" s="67"/>
      <c r="CS9" s="67"/>
      <c r="CT9" s="67"/>
      <c r="CU9" s="67"/>
      <c r="CV9" s="67"/>
      <c r="CW9" s="67"/>
      <c r="CX9" s="67"/>
      <c r="CY9" s="67"/>
      <c r="CZ9" s="67"/>
      <c r="DA9" s="67"/>
      <c r="DB9" s="67"/>
      <c r="DC9" s="67"/>
      <c r="DD9" s="67"/>
      <c r="DE9" s="67"/>
      <c r="DF9" s="67"/>
      <c r="DG9" s="67"/>
      <c r="DH9" s="67"/>
      <c r="DI9" s="67"/>
      <c r="DJ9" s="67"/>
      <c r="DK9" s="67"/>
      <c r="DL9" s="67"/>
      <c r="DM9" s="67"/>
      <c r="DN9" s="67"/>
      <c r="DO9" s="67"/>
      <c r="DP9" s="67"/>
      <c r="DQ9" s="67"/>
      <c r="DR9" s="67"/>
      <c r="DS9" s="67"/>
      <c r="DT9" s="67"/>
      <c r="DU9" s="67"/>
      <c r="DV9" s="67"/>
      <c r="DW9" s="67"/>
      <c r="DX9" s="67"/>
      <c r="DY9" s="67"/>
      <c r="DZ9" s="67"/>
      <c r="EA9" s="67"/>
      <c r="EB9" s="67"/>
      <c r="EC9" s="67"/>
      <c r="ED9" s="67"/>
      <c r="EE9" s="67"/>
      <c r="EF9" s="67"/>
      <c r="EG9" s="67"/>
      <c r="EH9" s="67"/>
      <c r="EI9" s="67"/>
      <c r="EJ9" s="67"/>
      <c r="EK9" s="67"/>
      <c r="EL9" s="67"/>
      <c r="EM9" s="67"/>
      <c r="EN9" s="67"/>
      <c r="EO9" s="67"/>
      <c r="EP9" s="67"/>
      <c r="EQ9" s="67"/>
      <c r="ER9" s="67"/>
      <c r="ES9" s="67"/>
      <c r="ET9" s="67"/>
      <c r="EU9" s="67"/>
      <c r="EV9" s="67"/>
      <c r="EW9" s="67"/>
      <c r="EX9" s="67"/>
      <c r="EY9" s="67"/>
      <c r="EZ9" s="67"/>
      <c r="FA9" s="67"/>
      <c r="FB9" s="67"/>
      <c r="FC9" s="67"/>
      <c r="FD9" s="67"/>
      <c r="FE9" s="67"/>
      <c r="FF9" s="67"/>
      <c r="FG9" s="67"/>
      <c r="FH9" s="67"/>
      <c r="FI9" s="67"/>
      <c r="FJ9" s="67"/>
      <c r="FK9" s="67"/>
      <c r="FL9" s="67"/>
      <c r="FM9" s="67"/>
      <c r="FN9" s="67"/>
      <c r="FO9" s="67"/>
      <c r="FP9" s="67"/>
      <c r="FQ9" s="67"/>
      <c r="FR9" s="67"/>
      <c r="FS9" s="67"/>
      <c r="FT9" s="67"/>
      <c r="FU9" s="67"/>
      <c r="FV9" s="67"/>
      <c r="FW9" s="67"/>
      <c r="FX9" s="67"/>
      <c r="FY9" s="67"/>
      <c r="FZ9" s="67"/>
      <c r="GA9" s="67"/>
      <c r="GB9" s="67"/>
      <c r="GC9" s="67"/>
      <c r="GD9" s="67"/>
      <c r="GE9" s="67"/>
      <c r="GF9" s="67"/>
      <c r="GG9" s="67"/>
      <c r="GH9" s="67"/>
      <c r="GI9" s="67"/>
      <c r="GJ9" s="67"/>
      <c r="GK9" s="67"/>
      <c r="GL9" s="67"/>
      <c r="GM9" s="67"/>
      <c r="GN9" s="67"/>
      <c r="GO9" s="67"/>
      <c r="GP9" s="67"/>
      <c r="GQ9" s="67"/>
      <c r="GR9" s="67"/>
      <c r="GS9" s="67"/>
      <c r="GT9" s="67"/>
      <c r="GU9" s="67"/>
      <c r="GV9" s="67"/>
      <c r="GW9" s="67"/>
      <c r="GX9" s="67"/>
      <c r="GY9" s="67"/>
      <c r="GZ9" s="67"/>
      <c r="HA9" s="67"/>
      <c r="HB9" s="67"/>
      <c r="HC9" s="67"/>
      <c r="HD9" s="67"/>
      <c r="HE9" s="67"/>
      <c r="HF9" s="67"/>
      <c r="HG9" s="67"/>
      <c r="HH9" s="67"/>
      <c r="HI9" s="67"/>
      <c r="HJ9" s="67"/>
      <c r="HK9" s="67"/>
      <c r="HL9" s="67"/>
      <c r="HM9" s="67"/>
      <c r="HN9" s="67"/>
      <c r="HO9" s="67"/>
      <c r="HP9" s="67"/>
      <c r="HQ9" s="67"/>
      <c r="HR9" s="67"/>
      <c r="HS9" s="67"/>
      <c r="HT9" s="67"/>
      <c r="HU9" s="67"/>
      <c r="HV9" s="67"/>
      <c r="HW9" s="67"/>
      <c r="HX9" s="67"/>
      <c r="HY9" s="67"/>
      <c r="HZ9" s="67"/>
    </row>
    <row r="10" s="59" customFormat="1" ht="22" customHeight="1" spans="1:11">
      <c r="A10" s="71" t="s">
        <v>100</v>
      </c>
      <c r="B10" s="23"/>
      <c r="C10" s="23"/>
      <c r="D10" s="23"/>
      <c r="E10" s="23"/>
      <c r="F10" s="23"/>
      <c r="G10" s="23"/>
      <c r="H10" s="65"/>
      <c r="I10" s="65"/>
      <c r="J10" s="65"/>
      <c r="K10" s="70"/>
    </row>
    <row r="11" s="30" customFormat="1" ht="22" customHeight="1" spans="1:11">
      <c r="A11" s="10" t="s">
        <v>101</v>
      </c>
      <c r="B11" s="11" t="s">
        <v>102</v>
      </c>
      <c r="C11" s="16" t="s">
        <v>103</v>
      </c>
      <c r="D11" s="16"/>
      <c r="E11" s="16"/>
      <c r="F11" s="16"/>
      <c r="G11" s="16" t="s">
        <v>104</v>
      </c>
      <c r="H11" s="12" t="s">
        <v>105</v>
      </c>
      <c r="I11" s="11" t="s">
        <v>88</v>
      </c>
      <c r="J11" s="41" t="s">
        <v>89</v>
      </c>
      <c r="K11" s="10" t="s">
        <v>106</v>
      </c>
    </row>
    <row r="12" s="30" customFormat="1" ht="18" customHeight="1" spans="1:234">
      <c r="A12" s="10">
        <v>1</v>
      </c>
      <c r="B12" s="10" t="s">
        <v>204</v>
      </c>
      <c r="C12" s="10" t="s">
        <v>292</v>
      </c>
      <c r="D12" s="10"/>
      <c r="E12" s="10"/>
      <c r="F12" s="10"/>
      <c r="G12" s="16" t="s">
        <v>109</v>
      </c>
      <c r="H12" s="12">
        <v>94.5</v>
      </c>
      <c r="I12" s="25">
        <v>83</v>
      </c>
      <c r="J12" s="41">
        <f>I12*H12</f>
        <v>7844</v>
      </c>
      <c r="K12" s="68"/>
      <c r="L12" s="67"/>
      <c r="M12" s="67"/>
      <c r="N12" s="67"/>
      <c r="O12" s="67"/>
      <c r="P12" s="67"/>
      <c r="Q12" s="67"/>
      <c r="R12" s="67"/>
      <c r="S12" s="67"/>
      <c r="T12" s="67"/>
      <c r="U12" s="67"/>
      <c r="V12" s="67"/>
      <c r="W12" s="67"/>
      <c r="X12" s="67"/>
      <c r="Y12" s="67"/>
      <c r="Z12" s="67"/>
      <c r="AA12" s="67"/>
      <c r="AB12" s="67"/>
      <c r="AC12" s="67"/>
      <c r="AD12" s="67"/>
      <c r="AE12" s="67"/>
      <c r="AF12" s="67"/>
      <c r="AG12" s="67"/>
      <c r="AH12" s="67"/>
      <c r="AI12" s="67"/>
      <c r="AJ12" s="67"/>
      <c r="AK12" s="67"/>
      <c r="AL12" s="67"/>
      <c r="AM12" s="67"/>
      <c r="AN12" s="67"/>
      <c r="AO12" s="67"/>
      <c r="AP12" s="67"/>
      <c r="AQ12" s="67"/>
      <c r="AR12" s="67"/>
      <c r="AS12" s="67"/>
      <c r="AT12" s="67"/>
      <c r="AU12" s="67"/>
      <c r="AV12" s="67"/>
      <c r="AW12" s="67"/>
      <c r="AX12" s="67"/>
      <c r="AY12" s="67"/>
      <c r="AZ12" s="67"/>
      <c r="BA12" s="67"/>
      <c r="BB12" s="67"/>
      <c r="BC12" s="67"/>
      <c r="BD12" s="67"/>
      <c r="BE12" s="67"/>
      <c r="BF12" s="67"/>
      <c r="BG12" s="67"/>
      <c r="BH12" s="67"/>
      <c r="BI12" s="67"/>
      <c r="BJ12" s="67"/>
      <c r="BK12" s="67"/>
      <c r="BL12" s="67"/>
      <c r="BM12" s="67"/>
      <c r="BN12" s="67"/>
      <c r="BO12" s="67"/>
      <c r="BP12" s="67"/>
      <c r="BQ12" s="67"/>
      <c r="BR12" s="67"/>
      <c r="BS12" s="67"/>
      <c r="BT12" s="67"/>
      <c r="BU12" s="67"/>
      <c r="BV12" s="67"/>
      <c r="BW12" s="67"/>
      <c r="BX12" s="67"/>
      <c r="BY12" s="67"/>
      <c r="BZ12" s="67"/>
      <c r="CA12" s="67"/>
      <c r="CB12" s="67"/>
      <c r="CC12" s="67"/>
      <c r="CD12" s="67"/>
      <c r="CE12" s="67"/>
      <c r="CF12" s="67"/>
      <c r="CG12" s="67"/>
      <c r="CH12" s="67"/>
      <c r="CI12" s="67"/>
      <c r="CJ12" s="67"/>
      <c r="CK12" s="67"/>
      <c r="CL12" s="67"/>
      <c r="CM12" s="67"/>
      <c r="CN12" s="67"/>
      <c r="CO12" s="67"/>
      <c r="CP12" s="67"/>
      <c r="CQ12" s="67"/>
      <c r="CR12" s="67"/>
      <c r="CS12" s="67"/>
      <c r="CT12" s="67"/>
      <c r="CU12" s="67"/>
      <c r="CV12" s="67"/>
      <c r="CW12" s="67"/>
      <c r="CX12" s="67"/>
      <c r="CY12" s="67"/>
      <c r="CZ12" s="67"/>
      <c r="DA12" s="67"/>
      <c r="DB12" s="67"/>
      <c r="DC12" s="67"/>
      <c r="DD12" s="67"/>
      <c r="DE12" s="67"/>
      <c r="DF12" s="67"/>
      <c r="DG12" s="67"/>
      <c r="DH12" s="67"/>
      <c r="DI12" s="67"/>
      <c r="DJ12" s="67"/>
      <c r="DK12" s="67"/>
      <c r="DL12" s="67"/>
      <c r="DM12" s="67"/>
      <c r="DN12" s="67"/>
      <c r="DO12" s="67"/>
      <c r="DP12" s="67"/>
      <c r="DQ12" s="67"/>
      <c r="DR12" s="67"/>
      <c r="DS12" s="67"/>
      <c r="DT12" s="67"/>
      <c r="DU12" s="67"/>
      <c r="DV12" s="67"/>
      <c r="DW12" s="67"/>
      <c r="DX12" s="67"/>
      <c r="DY12" s="67"/>
      <c r="DZ12" s="67"/>
      <c r="EA12" s="67"/>
      <c r="EB12" s="67"/>
      <c r="EC12" s="67"/>
      <c r="ED12" s="67"/>
      <c r="EE12" s="67"/>
      <c r="EF12" s="67"/>
      <c r="EG12" s="67"/>
      <c r="EH12" s="67"/>
      <c r="EI12" s="67"/>
      <c r="EJ12" s="67"/>
      <c r="EK12" s="67"/>
      <c r="EL12" s="67"/>
      <c r="EM12" s="67"/>
      <c r="EN12" s="67"/>
      <c r="EO12" s="67"/>
      <c r="EP12" s="67"/>
      <c r="EQ12" s="67"/>
      <c r="ER12" s="67"/>
      <c r="ES12" s="67"/>
      <c r="ET12" s="67"/>
      <c r="EU12" s="67"/>
      <c r="EV12" s="67"/>
      <c r="EW12" s="67"/>
      <c r="EX12" s="67"/>
      <c r="EY12" s="67"/>
      <c r="EZ12" s="67"/>
      <c r="FA12" s="67"/>
      <c r="FB12" s="67"/>
      <c r="FC12" s="67"/>
      <c r="FD12" s="67"/>
      <c r="FE12" s="67"/>
      <c r="FF12" s="67"/>
      <c r="FG12" s="67"/>
      <c r="FH12" s="67"/>
      <c r="FI12" s="67"/>
      <c r="FJ12" s="67"/>
      <c r="FK12" s="67"/>
      <c r="FL12" s="67"/>
      <c r="FM12" s="67"/>
      <c r="FN12" s="67"/>
      <c r="FO12" s="67"/>
      <c r="FP12" s="67"/>
      <c r="FQ12" s="67"/>
      <c r="FR12" s="67"/>
      <c r="FS12" s="67"/>
      <c r="FT12" s="67"/>
      <c r="FU12" s="67"/>
      <c r="FV12" s="67"/>
      <c r="FW12" s="67"/>
      <c r="FX12" s="67"/>
      <c r="FY12" s="67"/>
      <c r="FZ12" s="67"/>
      <c r="GA12" s="67"/>
      <c r="GB12" s="67"/>
      <c r="GC12" s="67"/>
      <c r="GD12" s="67"/>
      <c r="GE12" s="67"/>
      <c r="GF12" s="67"/>
      <c r="GG12" s="67"/>
      <c r="GH12" s="67"/>
      <c r="GI12" s="67"/>
      <c r="GJ12" s="67"/>
      <c r="GK12" s="67"/>
      <c r="GL12" s="67"/>
      <c r="GM12" s="67"/>
      <c r="GN12" s="67"/>
      <c r="GO12" s="67"/>
      <c r="GP12" s="67"/>
      <c r="GQ12" s="67"/>
      <c r="GR12" s="67"/>
      <c r="GS12" s="67"/>
      <c r="GT12" s="67"/>
      <c r="GU12" s="67"/>
      <c r="GV12" s="67"/>
      <c r="GW12" s="67"/>
      <c r="GX12" s="67"/>
      <c r="GY12" s="67"/>
      <c r="GZ12" s="67"/>
      <c r="HA12" s="67"/>
      <c r="HB12" s="67"/>
      <c r="HC12" s="67"/>
      <c r="HD12" s="67"/>
      <c r="HE12" s="67"/>
      <c r="HF12" s="67"/>
      <c r="HG12" s="67"/>
      <c r="HH12" s="67"/>
      <c r="HI12" s="67"/>
      <c r="HJ12" s="67"/>
      <c r="HK12" s="67"/>
      <c r="HL12" s="67"/>
      <c r="HM12" s="67"/>
      <c r="HN12" s="67"/>
      <c r="HO12" s="67"/>
      <c r="HP12" s="67"/>
      <c r="HQ12" s="67"/>
      <c r="HR12" s="67"/>
      <c r="HS12" s="67"/>
      <c r="HT12" s="67"/>
      <c r="HU12" s="67"/>
      <c r="HV12" s="67"/>
      <c r="HW12" s="67"/>
      <c r="HX12" s="67"/>
      <c r="HY12" s="67"/>
      <c r="HZ12" s="67"/>
    </row>
    <row r="13" s="30" customFormat="1" ht="30" customHeight="1" spans="1:234">
      <c r="A13" s="10"/>
      <c r="B13" s="10" t="s">
        <v>204</v>
      </c>
      <c r="C13" s="10" t="s">
        <v>293</v>
      </c>
      <c r="D13" s="10"/>
      <c r="E13" s="10"/>
      <c r="F13" s="10"/>
      <c r="G13" s="16" t="s">
        <v>109</v>
      </c>
      <c r="H13" s="25">
        <v>25.46</v>
      </c>
      <c r="I13" s="25">
        <v>200</v>
      </c>
      <c r="J13" s="41">
        <f>I13*H13</f>
        <v>5092</v>
      </c>
      <c r="K13" s="68"/>
      <c r="L13" s="67"/>
      <c r="M13" s="67"/>
      <c r="N13" s="67"/>
      <c r="O13" s="67"/>
      <c r="P13" s="67"/>
      <c r="Q13" s="67"/>
      <c r="R13" s="67"/>
      <c r="S13" s="67"/>
      <c r="T13" s="67"/>
      <c r="U13" s="67"/>
      <c r="V13" s="67"/>
      <c r="W13" s="67"/>
      <c r="X13" s="67"/>
      <c r="Y13" s="67"/>
      <c r="Z13" s="67"/>
      <c r="AA13" s="67"/>
      <c r="AB13" s="67"/>
      <c r="AC13" s="67"/>
      <c r="AD13" s="67"/>
      <c r="AE13" s="67"/>
      <c r="AF13" s="67"/>
      <c r="AG13" s="67"/>
      <c r="AH13" s="67"/>
      <c r="AI13" s="67"/>
      <c r="AJ13" s="67"/>
      <c r="AK13" s="67"/>
      <c r="AL13" s="67"/>
      <c r="AM13" s="67"/>
      <c r="AN13" s="67"/>
      <c r="AO13" s="67"/>
      <c r="AP13" s="67"/>
      <c r="AQ13" s="67"/>
      <c r="AR13" s="67"/>
      <c r="AS13" s="67"/>
      <c r="AT13" s="67"/>
      <c r="AU13" s="67"/>
      <c r="AV13" s="67"/>
      <c r="AW13" s="67"/>
      <c r="AX13" s="67"/>
      <c r="AY13" s="67"/>
      <c r="AZ13" s="67"/>
      <c r="BA13" s="67"/>
      <c r="BB13" s="67"/>
      <c r="BC13" s="67"/>
      <c r="BD13" s="67"/>
      <c r="BE13" s="67"/>
      <c r="BF13" s="67"/>
      <c r="BG13" s="67"/>
      <c r="BH13" s="67"/>
      <c r="BI13" s="67"/>
      <c r="BJ13" s="67"/>
      <c r="BK13" s="67"/>
      <c r="BL13" s="67"/>
      <c r="BM13" s="67"/>
      <c r="BN13" s="67"/>
      <c r="BO13" s="67"/>
      <c r="BP13" s="67"/>
      <c r="BQ13" s="67"/>
      <c r="BR13" s="67"/>
      <c r="BS13" s="67"/>
      <c r="BT13" s="67"/>
      <c r="BU13" s="67"/>
      <c r="BV13" s="67"/>
      <c r="BW13" s="67"/>
      <c r="BX13" s="67"/>
      <c r="BY13" s="67"/>
      <c r="BZ13" s="67"/>
      <c r="CA13" s="67"/>
      <c r="CB13" s="67"/>
      <c r="CC13" s="67"/>
      <c r="CD13" s="67"/>
      <c r="CE13" s="67"/>
      <c r="CF13" s="67"/>
      <c r="CG13" s="67"/>
      <c r="CH13" s="67"/>
      <c r="CI13" s="67"/>
      <c r="CJ13" s="67"/>
      <c r="CK13" s="67"/>
      <c r="CL13" s="67"/>
      <c r="CM13" s="67"/>
      <c r="CN13" s="67"/>
      <c r="CO13" s="67"/>
      <c r="CP13" s="67"/>
      <c r="CQ13" s="67"/>
      <c r="CR13" s="67"/>
      <c r="CS13" s="67"/>
      <c r="CT13" s="67"/>
      <c r="CU13" s="67"/>
      <c r="CV13" s="67"/>
      <c r="CW13" s="67"/>
      <c r="CX13" s="67"/>
      <c r="CY13" s="67"/>
      <c r="CZ13" s="67"/>
      <c r="DA13" s="67"/>
      <c r="DB13" s="67"/>
      <c r="DC13" s="67"/>
      <c r="DD13" s="67"/>
      <c r="DE13" s="67"/>
      <c r="DF13" s="67"/>
      <c r="DG13" s="67"/>
      <c r="DH13" s="67"/>
      <c r="DI13" s="67"/>
      <c r="DJ13" s="67"/>
      <c r="DK13" s="67"/>
      <c r="DL13" s="67"/>
      <c r="DM13" s="67"/>
      <c r="DN13" s="67"/>
      <c r="DO13" s="67"/>
      <c r="DP13" s="67"/>
      <c r="DQ13" s="67"/>
      <c r="DR13" s="67"/>
      <c r="DS13" s="67"/>
      <c r="DT13" s="67"/>
      <c r="DU13" s="67"/>
      <c r="DV13" s="67"/>
      <c r="DW13" s="67"/>
      <c r="DX13" s="67"/>
      <c r="DY13" s="67"/>
      <c r="DZ13" s="67"/>
      <c r="EA13" s="67"/>
      <c r="EB13" s="67"/>
      <c r="EC13" s="67"/>
      <c r="ED13" s="67"/>
      <c r="EE13" s="67"/>
      <c r="EF13" s="67"/>
      <c r="EG13" s="67"/>
      <c r="EH13" s="67"/>
      <c r="EI13" s="67"/>
      <c r="EJ13" s="67"/>
      <c r="EK13" s="67"/>
      <c r="EL13" s="67"/>
      <c r="EM13" s="67"/>
      <c r="EN13" s="67"/>
      <c r="EO13" s="67"/>
      <c r="EP13" s="67"/>
      <c r="EQ13" s="67"/>
      <c r="ER13" s="67"/>
      <c r="ES13" s="67"/>
      <c r="ET13" s="67"/>
      <c r="EU13" s="67"/>
      <c r="EV13" s="67"/>
      <c r="EW13" s="67"/>
      <c r="EX13" s="67"/>
      <c r="EY13" s="67"/>
      <c r="EZ13" s="67"/>
      <c r="FA13" s="67"/>
      <c r="FB13" s="67"/>
      <c r="FC13" s="67"/>
      <c r="FD13" s="67"/>
      <c r="FE13" s="67"/>
      <c r="FF13" s="67"/>
      <c r="FG13" s="67"/>
      <c r="FH13" s="67"/>
      <c r="FI13" s="67"/>
      <c r="FJ13" s="67"/>
      <c r="FK13" s="67"/>
      <c r="FL13" s="67"/>
      <c r="FM13" s="67"/>
      <c r="FN13" s="67"/>
      <c r="FO13" s="67"/>
      <c r="FP13" s="67"/>
      <c r="FQ13" s="67"/>
      <c r="FR13" s="67"/>
      <c r="FS13" s="67"/>
      <c r="FT13" s="67"/>
      <c r="FU13" s="67"/>
      <c r="FV13" s="67"/>
      <c r="FW13" s="67"/>
      <c r="FX13" s="67"/>
      <c r="FY13" s="67"/>
      <c r="FZ13" s="67"/>
      <c r="GA13" s="67"/>
      <c r="GB13" s="67"/>
      <c r="GC13" s="67"/>
      <c r="GD13" s="67"/>
      <c r="GE13" s="67"/>
      <c r="GF13" s="67"/>
      <c r="GG13" s="67"/>
      <c r="GH13" s="67"/>
      <c r="GI13" s="67"/>
      <c r="GJ13" s="67"/>
      <c r="GK13" s="67"/>
      <c r="GL13" s="67"/>
      <c r="GM13" s="67"/>
      <c r="GN13" s="67"/>
      <c r="GO13" s="67"/>
      <c r="GP13" s="67"/>
      <c r="GQ13" s="67"/>
      <c r="GR13" s="67"/>
      <c r="GS13" s="67"/>
      <c r="GT13" s="67"/>
      <c r="GU13" s="67"/>
      <c r="GV13" s="67"/>
      <c r="GW13" s="67"/>
      <c r="GX13" s="67"/>
      <c r="GY13" s="67"/>
      <c r="GZ13" s="67"/>
      <c r="HA13" s="67"/>
      <c r="HB13" s="67"/>
      <c r="HC13" s="67"/>
      <c r="HD13" s="67"/>
      <c r="HE13" s="67"/>
      <c r="HF13" s="67"/>
      <c r="HG13" s="67"/>
      <c r="HH13" s="67"/>
      <c r="HI13" s="67"/>
      <c r="HJ13" s="67"/>
      <c r="HK13" s="67"/>
      <c r="HL13" s="67"/>
      <c r="HM13" s="67"/>
      <c r="HN13" s="67"/>
      <c r="HO13" s="67"/>
      <c r="HP13" s="67"/>
      <c r="HQ13" s="67"/>
      <c r="HR13" s="67"/>
      <c r="HS13" s="67"/>
      <c r="HT13" s="67"/>
      <c r="HU13" s="67"/>
      <c r="HV13" s="67"/>
      <c r="HW13" s="67"/>
      <c r="HX13" s="67"/>
      <c r="HY13" s="67"/>
      <c r="HZ13" s="67"/>
    </row>
    <row r="14" s="30" customFormat="1" ht="26" customHeight="1" spans="1:11">
      <c r="A14" s="10"/>
      <c r="B14" s="9" t="s">
        <v>99</v>
      </c>
      <c r="C14" s="9"/>
      <c r="D14" s="9"/>
      <c r="E14" s="9"/>
      <c r="F14" s="9"/>
      <c r="G14" s="12"/>
      <c r="H14" s="12"/>
      <c r="I14" s="12"/>
      <c r="J14" s="40">
        <f>SUM(J12:J13)</f>
        <v>12936</v>
      </c>
      <c r="K14" s="10"/>
    </row>
    <row r="15" s="30" customFormat="1" ht="25" customHeight="1" spans="1:11">
      <c r="A15" s="10"/>
      <c r="B15" s="26" t="s">
        <v>115</v>
      </c>
      <c r="C15" s="27"/>
      <c r="D15" s="27"/>
      <c r="E15" s="27"/>
      <c r="F15" s="28"/>
      <c r="G15" s="29"/>
      <c r="H15" s="29"/>
      <c r="I15" s="12"/>
      <c r="J15" s="40">
        <f>J14+J9</f>
        <v>193898</v>
      </c>
      <c r="K15" s="10"/>
    </row>
    <row r="16" s="30" customFormat="1" ht="19.5" customHeight="1" spans="3:10">
      <c r="C16" s="31"/>
      <c r="D16" s="32"/>
      <c r="E16" s="32"/>
      <c r="F16" s="32"/>
      <c r="G16" s="33" t="s">
        <v>116</v>
      </c>
      <c r="H16" s="33"/>
      <c r="I16" s="33"/>
      <c r="J16" s="33"/>
    </row>
    <row r="17" s="30" customFormat="1" ht="19.5" customHeight="1" spans="2:10">
      <c r="B17" s="34"/>
      <c r="C17" s="35"/>
      <c r="D17" s="36"/>
      <c r="E17" s="36"/>
      <c r="F17" s="36"/>
      <c r="G17" s="37">
        <v>44768</v>
      </c>
      <c r="H17" s="37"/>
      <c r="I17" s="37"/>
      <c r="J17" s="37"/>
    </row>
    <row r="18" s="30" customFormat="1" ht="27" customHeight="1" spans="4:9">
      <c r="D18" s="60"/>
      <c r="E18" s="60"/>
      <c r="F18" s="60"/>
      <c r="G18" s="60"/>
      <c r="H18" s="60"/>
      <c r="I18" s="61"/>
    </row>
    <row r="19" s="30" customFormat="1" ht="24" customHeight="1" spans="4:9">
      <c r="D19" s="60"/>
      <c r="E19" s="60"/>
      <c r="F19" s="60"/>
      <c r="G19" s="60"/>
      <c r="H19" s="60"/>
      <c r="I19" s="61"/>
    </row>
  </sheetData>
  <mergeCells count="20">
    <mergeCell ref="A1:K1"/>
    <mergeCell ref="E2:F2"/>
    <mergeCell ref="H2:I2"/>
    <mergeCell ref="A3:K3"/>
    <mergeCell ref="C4:G4"/>
    <mergeCell ref="C5:G5"/>
    <mergeCell ref="C6:G6"/>
    <mergeCell ref="C7:G7"/>
    <mergeCell ref="C8:G8"/>
    <mergeCell ref="C9:G9"/>
    <mergeCell ref="A10:K10"/>
    <mergeCell ref="C11:F11"/>
    <mergeCell ref="C12:F12"/>
    <mergeCell ref="C13:F13"/>
    <mergeCell ref="B14:F14"/>
    <mergeCell ref="B15:F15"/>
    <mergeCell ref="C16:D16"/>
    <mergeCell ref="G16:J16"/>
    <mergeCell ref="C17:D17"/>
    <mergeCell ref="G17:J17"/>
  </mergeCells>
  <printOptions horizontalCentered="1"/>
  <pageMargins left="0.314583333333333" right="0.314583333333333" top="0.786805555555556" bottom="0.708333333333333" header="0.5" footer="0.5"/>
  <pageSetup paperSize="9" orientation="landscape" horizontalDpi="600"/>
  <headerFooter>
    <oddFooter>&amp;C第 &amp;P 页，共 &amp;N 页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IA19"/>
  <sheetViews>
    <sheetView workbookViewId="0">
      <selection activeCell="E220" sqref="E220"/>
    </sheetView>
  </sheetViews>
  <sheetFormatPr defaultColWidth="9" defaultRowHeight="12.75"/>
  <cols>
    <col min="1" max="1" width="6.875" style="30" customWidth="1"/>
    <col min="2" max="2" width="9.5" style="30" customWidth="1"/>
    <col min="3" max="3" width="12.375" style="30" customWidth="1"/>
    <col min="4" max="4" width="12.625" style="60" customWidth="1"/>
    <col min="5" max="5" width="7.875" style="60" customWidth="1"/>
    <col min="6" max="6" width="11.625" style="60" customWidth="1"/>
    <col min="7" max="7" width="10.875" style="60" customWidth="1"/>
    <col min="8" max="8" width="14.375" style="60" customWidth="1"/>
    <col min="9" max="9" width="14.875" style="61" customWidth="1"/>
    <col min="10" max="10" width="17.125" style="30" customWidth="1"/>
    <col min="11" max="11" width="21.625" style="30" customWidth="1"/>
    <col min="12" max="12" width="13" style="30" customWidth="1"/>
    <col min="13" max="32" width="9" style="30"/>
    <col min="33" max="16384" width="5.625" style="30"/>
  </cols>
  <sheetData>
    <row r="1" s="58" customFormat="1" ht="30" customHeight="1" spans="1:227">
      <c r="A1" s="4" t="s">
        <v>74</v>
      </c>
      <c r="B1" s="5"/>
      <c r="C1" s="5"/>
      <c r="D1" s="5"/>
      <c r="E1" s="5"/>
      <c r="F1" s="5"/>
      <c r="G1" s="5"/>
      <c r="H1" s="5"/>
      <c r="I1" s="5"/>
      <c r="J1" s="5"/>
      <c r="K1" s="5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  <c r="AB1" s="66"/>
      <c r="AC1" s="66"/>
      <c r="AD1" s="66"/>
      <c r="AE1" s="66"/>
      <c r="AF1" s="66"/>
      <c r="AG1" s="66"/>
      <c r="AH1" s="66"/>
      <c r="AI1" s="66"/>
      <c r="AJ1" s="66"/>
      <c r="AK1" s="66"/>
      <c r="AL1" s="66"/>
      <c r="AM1" s="66"/>
      <c r="AN1" s="66"/>
      <c r="AO1" s="66"/>
      <c r="AP1" s="66"/>
      <c r="AQ1" s="66"/>
      <c r="AR1" s="66"/>
      <c r="AS1" s="66"/>
      <c r="AT1" s="66"/>
      <c r="AU1" s="66"/>
      <c r="AV1" s="66"/>
      <c r="AW1" s="66"/>
      <c r="AX1" s="66"/>
      <c r="AY1" s="66"/>
      <c r="AZ1" s="66"/>
      <c r="BA1" s="66"/>
      <c r="BB1" s="66"/>
      <c r="BC1" s="66"/>
      <c r="BD1" s="66"/>
      <c r="BE1" s="66"/>
      <c r="BF1" s="66"/>
      <c r="BG1" s="66"/>
      <c r="BH1" s="66"/>
      <c r="BI1" s="66"/>
      <c r="BJ1" s="66"/>
      <c r="BK1" s="66"/>
      <c r="BL1" s="66"/>
      <c r="BM1" s="66"/>
      <c r="BN1" s="66"/>
      <c r="BO1" s="66"/>
      <c r="BP1" s="66"/>
      <c r="BQ1" s="66"/>
      <c r="BR1" s="66"/>
      <c r="BS1" s="66"/>
      <c r="BT1" s="66"/>
      <c r="BU1" s="66"/>
      <c r="BV1" s="66"/>
      <c r="BW1" s="66"/>
      <c r="BX1" s="66"/>
      <c r="BY1" s="66"/>
      <c r="BZ1" s="66"/>
      <c r="CA1" s="66"/>
      <c r="CB1" s="66"/>
      <c r="CC1" s="66"/>
      <c r="CD1" s="66"/>
      <c r="CE1" s="66"/>
      <c r="CF1" s="66"/>
      <c r="CG1" s="66"/>
      <c r="CH1" s="66"/>
      <c r="CI1" s="66"/>
      <c r="CJ1" s="66"/>
      <c r="CK1" s="66"/>
      <c r="CL1" s="66"/>
      <c r="CM1" s="66"/>
      <c r="CN1" s="66"/>
      <c r="CO1" s="66"/>
      <c r="CP1" s="66"/>
      <c r="CQ1" s="66"/>
      <c r="CR1" s="66"/>
      <c r="CS1" s="66"/>
      <c r="CT1" s="66"/>
      <c r="CU1" s="66"/>
      <c r="CV1" s="66"/>
      <c r="CW1" s="66"/>
      <c r="CX1" s="66"/>
      <c r="CY1" s="66"/>
      <c r="CZ1" s="66"/>
      <c r="DA1" s="66"/>
      <c r="DB1" s="66"/>
      <c r="DC1" s="66"/>
      <c r="DD1" s="66"/>
      <c r="DE1" s="66"/>
      <c r="DF1" s="66"/>
      <c r="DG1" s="66"/>
      <c r="DH1" s="66"/>
      <c r="DI1" s="66"/>
      <c r="DJ1" s="66"/>
      <c r="DK1" s="66"/>
      <c r="DL1" s="66"/>
      <c r="DM1" s="66"/>
      <c r="DN1" s="66"/>
      <c r="DO1" s="66"/>
      <c r="DP1" s="66"/>
      <c r="DQ1" s="66"/>
      <c r="DR1" s="66"/>
      <c r="DS1" s="66"/>
      <c r="DT1" s="66"/>
      <c r="DU1" s="66"/>
      <c r="DV1" s="66"/>
      <c r="DW1" s="66"/>
      <c r="DX1" s="66"/>
      <c r="DY1" s="66"/>
      <c r="DZ1" s="66"/>
      <c r="EA1" s="66"/>
      <c r="EB1" s="66"/>
      <c r="EC1" s="66"/>
      <c r="ED1" s="66"/>
      <c r="EE1" s="66"/>
      <c r="EF1" s="66"/>
      <c r="EG1" s="66"/>
      <c r="EH1" s="66"/>
      <c r="EI1" s="66"/>
      <c r="EJ1" s="66"/>
      <c r="EK1" s="66"/>
      <c r="EL1" s="66"/>
      <c r="EM1" s="66"/>
      <c r="EN1" s="66"/>
      <c r="EO1" s="66"/>
      <c r="EP1" s="66"/>
      <c r="EQ1" s="66"/>
      <c r="ER1" s="66"/>
      <c r="ES1" s="66"/>
      <c r="ET1" s="66"/>
      <c r="EU1" s="66"/>
      <c r="EV1" s="66"/>
      <c r="EW1" s="66"/>
      <c r="EX1" s="66"/>
      <c r="EY1" s="66"/>
      <c r="EZ1" s="66"/>
      <c r="FA1" s="66"/>
      <c r="FB1" s="66"/>
      <c r="FC1" s="66"/>
      <c r="FD1" s="66"/>
      <c r="FE1" s="66"/>
      <c r="FF1" s="66"/>
      <c r="FG1" s="66"/>
      <c r="FH1" s="66"/>
      <c r="FI1" s="66"/>
      <c r="FJ1" s="66"/>
      <c r="FK1" s="66"/>
      <c r="FL1" s="66"/>
      <c r="FM1" s="66"/>
      <c r="FN1" s="66"/>
      <c r="FO1" s="66"/>
      <c r="FP1" s="66"/>
      <c r="FQ1" s="66"/>
      <c r="FR1" s="66"/>
      <c r="FS1" s="66"/>
      <c r="FT1" s="66"/>
      <c r="FU1" s="66"/>
      <c r="FV1" s="66"/>
      <c r="FW1" s="66"/>
      <c r="FX1" s="66"/>
      <c r="FY1" s="66"/>
      <c r="FZ1" s="66"/>
      <c r="GA1" s="66"/>
      <c r="GB1" s="66"/>
      <c r="GC1" s="66"/>
      <c r="GD1" s="66"/>
      <c r="GE1" s="66"/>
      <c r="GF1" s="66"/>
      <c r="GG1" s="66"/>
      <c r="GH1" s="66"/>
      <c r="GI1" s="66"/>
      <c r="GJ1" s="66"/>
      <c r="GK1" s="66"/>
      <c r="GL1" s="66"/>
      <c r="GM1" s="66"/>
      <c r="GN1" s="66"/>
      <c r="GO1" s="66"/>
      <c r="GP1" s="66"/>
      <c r="GQ1" s="66"/>
      <c r="GR1" s="66"/>
      <c r="GS1" s="66"/>
      <c r="GT1" s="66"/>
      <c r="GU1" s="66"/>
      <c r="GV1" s="66"/>
      <c r="GW1" s="66"/>
      <c r="GX1" s="66"/>
      <c r="GY1" s="66"/>
      <c r="GZ1" s="66"/>
      <c r="HA1" s="66"/>
      <c r="HB1" s="66"/>
      <c r="HC1" s="66"/>
      <c r="HD1" s="66"/>
      <c r="HE1" s="66"/>
      <c r="HF1" s="66"/>
      <c r="HG1" s="66"/>
      <c r="HH1" s="66"/>
      <c r="HI1" s="66"/>
      <c r="HJ1" s="66"/>
      <c r="HK1" s="66"/>
      <c r="HL1" s="66"/>
      <c r="HM1" s="66"/>
      <c r="HN1" s="66"/>
      <c r="HO1" s="66"/>
      <c r="HP1" s="66"/>
      <c r="HQ1" s="66"/>
      <c r="HR1" s="66"/>
      <c r="HS1" s="66"/>
    </row>
    <row r="2" s="30" customFormat="1" ht="26.1" customHeight="1" spans="1:234">
      <c r="A2" s="10" t="s">
        <v>75</v>
      </c>
      <c r="B2" s="7" t="s">
        <v>76</v>
      </c>
      <c r="C2" s="8" t="s">
        <v>294</v>
      </c>
      <c r="D2" s="7" t="s">
        <v>78</v>
      </c>
      <c r="E2" s="8" t="s">
        <v>79</v>
      </c>
      <c r="F2" s="8"/>
      <c r="G2" s="7" t="s">
        <v>80</v>
      </c>
      <c r="H2" s="10" t="s">
        <v>81</v>
      </c>
      <c r="I2" s="10"/>
      <c r="J2" s="7" t="s">
        <v>82</v>
      </c>
      <c r="K2" s="8">
        <v>1</v>
      </c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7"/>
      <c r="AD2" s="67"/>
      <c r="AE2" s="67"/>
      <c r="AF2" s="67"/>
      <c r="AG2" s="67"/>
      <c r="AH2" s="67"/>
      <c r="AI2" s="67"/>
      <c r="AJ2" s="67"/>
      <c r="AK2" s="67"/>
      <c r="AL2" s="67"/>
      <c r="AM2" s="67"/>
      <c r="AN2" s="67"/>
      <c r="AO2" s="67"/>
      <c r="AP2" s="67"/>
      <c r="AQ2" s="67"/>
      <c r="AR2" s="67"/>
      <c r="AS2" s="67"/>
      <c r="AT2" s="67"/>
      <c r="AU2" s="67"/>
      <c r="AV2" s="67"/>
      <c r="AW2" s="67"/>
      <c r="AX2" s="67"/>
      <c r="AY2" s="67"/>
      <c r="AZ2" s="67"/>
      <c r="BA2" s="67"/>
      <c r="BB2" s="67"/>
      <c r="BC2" s="67"/>
      <c r="BD2" s="67"/>
      <c r="BE2" s="67"/>
      <c r="BF2" s="67"/>
      <c r="BG2" s="67"/>
      <c r="BH2" s="67"/>
      <c r="BI2" s="67"/>
      <c r="BJ2" s="67"/>
      <c r="BK2" s="67"/>
      <c r="BL2" s="67"/>
      <c r="BM2" s="67"/>
      <c r="BN2" s="67"/>
      <c r="BO2" s="67"/>
      <c r="BP2" s="67"/>
      <c r="BQ2" s="67"/>
      <c r="BR2" s="67"/>
      <c r="BS2" s="67"/>
      <c r="BT2" s="67"/>
      <c r="BU2" s="67"/>
      <c r="BV2" s="67"/>
      <c r="BW2" s="67"/>
      <c r="BX2" s="67"/>
      <c r="BY2" s="67"/>
      <c r="BZ2" s="67"/>
      <c r="CA2" s="67"/>
      <c r="CB2" s="67"/>
      <c r="CC2" s="67"/>
      <c r="CD2" s="67"/>
      <c r="CE2" s="67"/>
      <c r="CF2" s="67"/>
      <c r="CG2" s="67"/>
      <c r="CH2" s="67"/>
      <c r="CI2" s="67"/>
      <c r="CJ2" s="67"/>
      <c r="CK2" s="67"/>
      <c r="CL2" s="67"/>
      <c r="CM2" s="67"/>
      <c r="CN2" s="67"/>
      <c r="CO2" s="67"/>
      <c r="CP2" s="67"/>
      <c r="CQ2" s="67"/>
      <c r="CR2" s="67"/>
      <c r="CS2" s="67"/>
      <c r="CT2" s="67"/>
      <c r="CU2" s="67"/>
      <c r="CV2" s="67"/>
      <c r="CW2" s="67"/>
      <c r="CX2" s="67"/>
      <c r="CY2" s="67"/>
      <c r="CZ2" s="67"/>
      <c r="DA2" s="67"/>
      <c r="DB2" s="67"/>
      <c r="DC2" s="67"/>
      <c r="DD2" s="67"/>
      <c r="DE2" s="67"/>
      <c r="DF2" s="67"/>
      <c r="DG2" s="67"/>
      <c r="DH2" s="67"/>
      <c r="DI2" s="67"/>
      <c r="DJ2" s="67"/>
      <c r="DK2" s="67"/>
      <c r="DL2" s="67"/>
      <c r="DM2" s="67"/>
      <c r="DN2" s="67"/>
      <c r="DO2" s="67"/>
      <c r="DP2" s="67"/>
      <c r="DQ2" s="67"/>
      <c r="DR2" s="67"/>
      <c r="DS2" s="67"/>
      <c r="DT2" s="67"/>
      <c r="DU2" s="67"/>
      <c r="DV2" s="67"/>
      <c r="DW2" s="67"/>
      <c r="DX2" s="67"/>
      <c r="DY2" s="67"/>
      <c r="DZ2" s="67"/>
      <c r="EA2" s="67"/>
      <c r="EB2" s="67"/>
      <c r="EC2" s="67"/>
      <c r="ED2" s="67"/>
      <c r="EE2" s="67"/>
      <c r="EF2" s="67"/>
      <c r="EG2" s="67"/>
      <c r="EH2" s="67"/>
      <c r="EI2" s="67"/>
      <c r="EJ2" s="67"/>
      <c r="EK2" s="67"/>
      <c r="EL2" s="67"/>
      <c r="EM2" s="67"/>
      <c r="EN2" s="67"/>
      <c r="EO2" s="67"/>
      <c r="EP2" s="67"/>
      <c r="EQ2" s="67"/>
      <c r="ER2" s="67"/>
      <c r="ES2" s="67"/>
      <c r="ET2" s="67"/>
      <c r="EU2" s="67"/>
      <c r="EV2" s="67"/>
      <c r="EW2" s="67"/>
      <c r="EX2" s="67"/>
      <c r="EY2" s="67"/>
      <c r="EZ2" s="67"/>
      <c r="FA2" s="67"/>
      <c r="FB2" s="67"/>
      <c r="FC2" s="67"/>
      <c r="FD2" s="67"/>
      <c r="FE2" s="67"/>
      <c r="FF2" s="67"/>
      <c r="FG2" s="67"/>
      <c r="FH2" s="67"/>
      <c r="FI2" s="67"/>
      <c r="FJ2" s="67"/>
      <c r="FK2" s="67"/>
      <c r="FL2" s="67"/>
      <c r="FM2" s="67"/>
      <c r="FN2" s="67"/>
      <c r="FO2" s="67"/>
      <c r="FP2" s="67"/>
      <c r="FQ2" s="67"/>
      <c r="FR2" s="67"/>
      <c r="FS2" s="67"/>
      <c r="FT2" s="67"/>
      <c r="FU2" s="67"/>
      <c r="FV2" s="67"/>
      <c r="FW2" s="67"/>
      <c r="FX2" s="67"/>
      <c r="FY2" s="67"/>
      <c r="FZ2" s="67"/>
      <c r="GA2" s="67"/>
      <c r="GB2" s="67"/>
      <c r="GC2" s="67"/>
      <c r="GD2" s="67"/>
      <c r="GE2" s="67"/>
      <c r="GF2" s="67"/>
      <c r="GG2" s="67"/>
      <c r="GH2" s="67"/>
      <c r="GI2" s="67"/>
      <c r="GJ2" s="67"/>
      <c r="GK2" s="67"/>
      <c r="GL2" s="67"/>
      <c r="GM2" s="67"/>
      <c r="GN2" s="67"/>
      <c r="GO2" s="67"/>
      <c r="GP2" s="67"/>
      <c r="GQ2" s="67"/>
      <c r="GR2" s="67"/>
      <c r="GS2" s="67"/>
      <c r="GT2" s="67"/>
      <c r="GU2" s="67"/>
      <c r="GV2" s="67"/>
      <c r="GW2" s="67"/>
      <c r="GX2" s="67"/>
      <c r="GY2" s="67"/>
      <c r="GZ2" s="67"/>
      <c r="HA2" s="67"/>
      <c r="HB2" s="67"/>
      <c r="HC2" s="67"/>
      <c r="HD2" s="67"/>
      <c r="HE2" s="67"/>
      <c r="HF2" s="67"/>
      <c r="HG2" s="67"/>
      <c r="HH2" s="67"/>
      <c r="HI2" s="67"/>
      <c r="HJ2" s="67"/>
      <c r="HK2" s="67"/>
      <c r="HL2" s="67"/>
      <c r="HM2" s="67"/>
      <c r="HN2" s="67"/>
      <c r="HO2" s="67"/>
      <c r="HP2" s="67"/>
      <c r="HQ2" s="67"/>
      <c r="HR2" s="67"/>
      <c r="HS2" s="67"/>
      <c r="HT2" s="67"/>
      <c r="HU2" s="67"/>
      <c r="HV2" s="67"/>
      <c r="HW2" s="67"/>
      <c r="HX2" s="67"/>
      <c r="HY2" s="67"/>
      <c r="HZ2" s="67"/>
    </row>
    <row r="3" s="30" customFormat="1" ht="22" customHeight="1" spans="1:235">
      <c r="A3" s="9" t="s">
        <v>83</v>
      </c>
      <c r="B3" s="9"/>
      <c r="C3" s="9"/>
      <c r="D3" s="9"/>
      <c r="E3" s="9"/>
      <c r="F3" s="9"/>
      <c r="G3" s="9"/>
      <c r="H3" s="9"/>
      <c r="I3" s="9"/>
      <c r="J3" s="9"/>
      <c r="K3" s="9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  <c r="AC3" s="67"/>
      <c r="AD3" s="67"/>
      <c r="AE3" s="67"/>
      <c r="AF3" s="67"/>
      <c r="AG3" s="67"/>
      <c r="AH3" s="67"/>
      <c r="AI3" s="67"/>
      <c r="AJ3" s="67"/>
      <c r="AK3" s="67"/>
      <c r="AL3" s="67"/>
      <c r="AM3" s="67"/>
      <c r="AN3" s="67"/>
      <c r="AO3" s="67"/>
      <c r="AP3" s="67"/>
      <c r="AQ3" s="67"/>
      <c r="AR3" s="67"/>
      <c r="AS3" s="67"/>
      <c r="AT3" s="67"/>
      <c r="AU3" s="67"/>
      <c r="AV3" s="67"/>
      <c r="AW3" s="67"/>
      <c r="AX3" s="67"/>
      <c r="AY3" s="67"/>
      <c r="AZ3" s="67"/>
      <c r="BA3" s="67"/>
      <c r="BB3" s="67"/>
      <c r="BC3" s="67"/>
      <c r="BD3" s="67"/>
      <c r="BE3" s="67"/>
      <c r="BF3" s="67"/>
      <c r="BG3" s="67"/>
      <c r="BH3" s="67"/>
      <c r="BI3" s="67"/>
      <c r="BJ3" s="67"/>
      <c r="BK3" s="67"/>
      <c r="BL3" s="67"/>
      <c r="BM3" s="67"/>
      <c r="BN3" s="67"/>
      <c r="BO3" s="67"/>
      <c r="BP3" s="67"/>
      <c r="BQ3" s="67"/>
      <c r="BR3" s="67"/>
      <c r="BS3" s="67"/>
      <c r="BT3" s="67"/>
      <c r="BU3" s="67"/>
      <c r="BV3" s="67"/>
      <c r="BW3" s="67"/>
      <c r="BX3" s="67"/>
      <c r="BY3" s="67"/>
      <c r="BZ3" s="67"/>
      <c r="CA3" s="67"/>
      <c r="CB3" s="67"/>
      <c r="CC3" s="67"/>
      <c r="CD3" s="67"/>
      <c r="CE3" s="67"/>
      <c r="CF3" s="67"/>
      <c r="CG3" s="67"/>
      <c r="CH3" s="67"/>
      <c r="CI3" s="67"/>
      <c r="CJ3" s="67"/>
      <c r="CK3" s="67"/>
      <c r="CL3" s="67"/>
      <c r="CM3" s="67"/>
      <c r="CN3" s="67"/>
      <c r="CO3" s="67"/>
      <c r="CP3" s="67"/>
      <c r="CQ3" s="67"/>
      <c r="CR3" s="67"/>
      <c r="CS3" s="67"/>
      <c r="CT3" s="67"/>
      <c r="CU3" s="67"/>
      <c r="CV3" s="67"/>
      <c r="CW3" s="67"/>
      <c r="CX3" s="67"/>
      <c r="CY3" s="67"/>
      <c r="CZ3" s="67"/>
      <c r="DA3" s="67"/>
      <c r="DB3" s="67"/>
      <c r="DC3" s="67"/>
      <c r="DD3" s="67"/>
      <c r="DE3" s="67"/>
      <c r="DF3" s="67"/>
      <c r="DG3" s="67"/>
      <c r="DH3" s="67"/>
      <c r="DI3" s="67"/>
      <c r="DJ3" s="67"/>
      <c r="DK3" s="67"/>
      <c r="DL3" s="67"/>
      <c r="DM3" s="67"/>
      <c r="DN3" s="67"/>
      <c r="DO3" s="67"/>
      <c r="DP3" s="67"/>
      <c r="DQ3" s="67"/>
      <c r="DR3" s="67"/>
      <c r="DS3" s="67"/>
      <c r="DT3" s="67"/>
      <c r="DU3" s="67"/>
      <c r="DV3" s="67"/>
      <c r="DW3" s="67"/>
      <c r="DX3" s="67"/>
      <c r="DY3" s="67"/>
      <c r="DZ3" s="67"/>
      <c r="EA3" s="67"/>
      <c r="EB3" s="67"/>
      <c r="EC3" s="67"/>
      <c r="ED3" s="67"/>
      <c r="EE3" s="67"/>
      <c r="EF3" s="67"/>
      <c r="EG3" s="67"/>
      <c r="EH3" s="67"/>
      <c r="EI3" s="67"/>
      <c r="EJ3" s="67"/>
      <c r="EK3" s="67"/>
      <c r="EL3" s="67"/>
      <c r="EM3" s="67"/>
      <c r="EN3" s="67"/>
      <c r="EO3" s="67"/>
      <c r="EP3" s="67"/>
      <c r="EQ3" s="67"/>
      <c r="ER3" s="67"/>
      <c r="ES3" s="67"/>
      <c r="ET3" s="67"/>
      <c r="EU3" s="67"/>
      <c r="EV3" s="67"/>
      <c r="EW3" s="67"/>
      <c r="EX3" s="67"/>
      <c r="EY3" s="67"/>
      <c r="EZ3" s="67"/>
      <c r="FA3" s="67"/>
      <c r="FB3" s="67"/>
      <c r="FC3" s="67"/>
      <c r="FD3" s="67"/>
      <c r="FE3" s="67"/>
      <c r="FF3" s="67"/>
      <c r="FG3" s="67"/>
      <c r="FH3" s="67"/>
      <c r="FI3" s="67"/>
      <c r="FJ3" s="67"/>
      <c r="FK3" s="67"/>
      <c r="FL3" s="67"/>
      <c r="FM3" s="67"/>
      <c r="FN3" s="67"/>
      <c r="FO3" s="67"/>
      <c r="FP3" s="67"/>
      <c r="FQ3" s="67"/>
      <c r="FR3" s="67"/>
      <c r="FS3" s="67"/>
      <c r="FT3" s="67"/>
      <c r="FU3" s="67"/>
      <c r="FV3" s="67"/>
      <c r="FW3" s="67"/>
      <c r="FX3" s="67"/>
      <c r="FY3" s="67"/>
      <c r="FZ3" s="67"/>
      <c r="GA3" s="67"/>
      <c r="GB3" s="67"/>
      <c r="GC3" s="67"/>
      <c r="GD3" s="67"/>
      <c r="GE3" s="67"/>
      <c r="GF3" s="67"/>
      <c r="GG3" s="67"/>
      <c r="GH3" s="67"/>
      <c r="GI3" s="67"/>
      <c r="GJ3" s="67"/>
      <c r="GK3" s="67"/>
      <c r="GL3" s="67"/>
      <c r="GM3" s="67"/>
      <c r="GN3" s="67"/>
      <c r="GO3" s="67"/>
      <c r="GP3" s="67"/>
      <c r="GQ3" s="67"/>
      <c r="GR3" s="67"/>
      <c r="GS3" s="67"/>
      <c r="GT3" s="67"/>
      <c r="GU3" s="67"/>
      <c r="GV3" s="67"/>
      <c r="GW3" s="67"/>
      <c r="GX3" s="67"/>
      <c r="GY3" s="67"/>
      <c r="GZ3" s="67"/>
      <c r="HA3" s="67"/>
      <c r="HB3" s="67"/>
      <c r="HC3" s="67"/>
      <c r="HD3" s="67"/>
      <c r="HE3" s="67"/>
      <c r="HF3" s="67"/>
      <c r="HG3" s="67"/>
      <c r="HH3" s="67"/>
      <c r="HI3" s="67"/>
      <c r="HJ3" s="67"/>
      <c r="HK3" s="67"/>
      <c r="HL3" s="67"/>
      <c r="HM3" s="67"/>
      <c r="HN3" s="67"/>
      <c r="HO3" s="67"/>
      <c r="HP3" s="67"/>
      <c r="HQ3" s="67"/>
      <c r="HR3" s="67"/>
      <c r="HS3" s="67"/>
      <c r="HT3" s="67"/>
      <c r="HU3" s="67"/>
      <c r="HV3" s="67"/>
      <c r="HW3" s="67"/>
      <c r="HX3" s="67"/>
      <c r="HY3" s="67"/>
      <c r="HZ3" s="67"/>
      <c r="IA3" s="67"/>
    </row>
    <row r="4" s="30" customFormat="1" ht="32" customHeight="1" spans="1:234">
      <c r="A4" s="10" t="s">
        <v>84</v>
      </c>
      <c r="B4" s="11" t="s">
        <v>85</v>
      </c>
      <c r="C4" s="11" t="s">
        <v>86</v>
      </c>
      <c r="D4" s="11"/>
      <c r="E4" s="11"/>
      <c r="F4" s="11"/>
      <c r="G4" s="11"/>
      <c r="H4" s="12" t="s">
        <v>87</v>
      </c>
      <c r="I4" s="11" t="s">
        <v>88</v>
      </c>
      <c r="J4" s="41" t="s">
        <v>89</v>
      </c>
      <c r="K4" s="68" t="s">
        <v>90</v>
      </c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67"/>
      <c r="Y4" s="67"/>
      <c r="Z4" s="67"/>
      <c r="AA4" s="67"/>
      <c r="AB4" s="67"/>
      <c r="AC4" s="67"/>
      <c r="AD4" s="67"/>
      <c r="AE4" s="67"/>
      <c r="AF4" s="67"/>
      <c r="AG4" s="67"/>
      <c r="AH4" s="67"/>
      <c r="AI4" s="67"/>
      <c r="AJ4" s="67"/>
      <c r="AK4" s="67"/>
      <c r="AL4" s="67"/>
      <c r="AM4" s="67"/>
      <c r="AN4" s="67"/>
      <c r="AO4" s="67"/>
      <c r="AP4" s="67"/>
      <c r="AQ4" s="67"/>
      <c r="AR4" s="67"/>
      <c r="AS4" s="67"/>
      <c r="AT4" s="67"/>
      <c r="AU4" s="67"/>
      <c r="AV4" s="67"/>
      <c r="AW4" s="67"/>
      <c r="AX4" s="67"/>
      <c r="AY4" s="67"/>
      <c r="AZ4" s="67"/>
      <c r="BA4" s="67"/>
      <c r="BB4" s="67"/>
      <c r="BC4" s="67"/>
      <c r="BD4" s="67"/>
      <c r="BE4" s="67"/>
      <c r="BF4" s="67"/>
      <c r="BG4" s="67"/>
      <c r="BH4" s="67"/>
      <c r="BI4" s="67"/>
      <c r="BJ4" s="67"/>
      <c r="BK4" s="67"/>
      <c r="BL4" s="67"/>
      <c r="BM4" s="67"/>
      <c r="BN4" s="67"/>
      <c r="BO4" s="67"/>
      <c r="BP4" s="67"/>
      <c r="BQ4" s="67"/>
      <c r="BR4" s="67"/>
      <c r="BS4" s="67"/>
      <c r="BT4" s="67"/>
      <c r="BU4" s="67"/>
      <c r="BV4" s="67"/>
      <c r="BW4" s="67"/>
      <c r="BX4" s="67"/>
      <c r="BY4" s="67"/>
      <c r="BZ4" s="67"/>
      <c r="CA4" s="67"/>
      <c r="CB4" s="67"/>
      <c r="CC4" s="67"/>
      <c r="CD4" s="67"/>
      <c r="CE4" s="67"/>
      <c r="CF4" s="67"/>
      <c r="CG4" s="67"/>
      <c r="CH4" s="67"/>
      <c r="CI4" s="67"/>
      <c r="CJ4" s="67"/>
      <c r="CK4" s="67"/>
      <c r="CL4" s="67"/>
      <c r="CM4" s="67"/>
      <c r="CN4" s="67"/>
      <c r="CO4" s="67"/>
      <c r="CP4" s="67"/>
      <c r="CQ4" s="67"/>
      <c r="CR4" s="67"/>
      <c r="CS4" s="67"/>
      <c r="CT4" s="67"/>
      <c r="CU4" s="67"/>
      <c r="CV4" s="67"/>
      <c r="CW4" s="67"/>
      <c r="CX4" s="67"/>
      <c r="CY4" s="67"/>
      <c r="CZ4" s="67"/>
      <c r="DA4" s="67"/>
      <c r="DB4" s="67"/>
      <c r="DC4" s="67"/>
      <c r="DD4" s="67"/>
      <c r="DE4" s="67"/>
      <c r="DF4" s="67"/>
      <c r="DG4" s="67"/>
      <c r="DH4" s="67"/>
      <c r="DI4" s="67"/>
      <c r="DJ4" s="67"/>
      <c r="DK4" s="67"/>
      <c r="DL4" s="67"/>
      <c r="DM4" s="67"/>
      <c r="DN4" s="67"/>
      <c r="DO4" s="67"/>
      <c r="DP4" s="67"/>
      <c r="DQ4" s="67"/>
      <c r="DR4" s="67"/>
      <c r="DS4" s="67"/>
      <c r="DT4" s="67"/>
      <c r="DU4" s="67"/>
      <c r="DV4" s="67"/>
      <c r="DW4" s="67"/>
      <c r="DX4" s="67"/>
      <c r="DY4" s="67"/>
      <c r="DZ4" s="67"/>
      <c r="EA4" s="67"/>
      <c r="EB4" s="67"/>
      <c r="EC4" s="67"/>
      <c r="ED4" s="67"/>
      <c r="EE4" s="67"/>
      <c r="EF4" s="67"/>
      <c r="EG4" s="67"/>
      <c r="EH4" s="67"/>
      <c r="EI4" s="67"/>
      <c r="EJ4" s="67"/>
      <c r="EK4" s="67"/>
      <c r="EL4" s="67"/>
      <c r="EM4" s="67"/>
      <c r="EN4" s="67"/>
      <c r="EO4" s="67"/>
      <c r="EP4" s="67"/>
      <c r="EQ4" s="67"/>
      <c r="ER4" s="67"/>
      <c r="ES4" s="67"/>
      <c r="ET4" s="67"/>
      <c r="EU4" s="67"/>
      <c r="EV4" s="67"/>
      <c r="EW4" s="67"/>
      <c r="EX4" s="67"/>
      <c r="EY4" s="67"/>
      <c r="EZ4" s="67"/>
      <c r="FA4" s="67"/>
      <c r="FB4" s="67"/>
      <c r="FC4" s="67"/>
      <c r="FD4" s="67"/>
      <c r="FE4" s="67"/>
      <c r="FF4" s="67"/>
      <c r="FG4" s="67"/>
      <c r="FH4" s="67"/>
      <c r="FI4" s="67"/>
      <c r="FJ4" s="67"/>
      <c r="FK4" s="67"/>
      <c r="FL4" s="67"/>
      <c r="FM4" s="67"/>
      <c r="FN4" s="67"/>
      <c r="FO4" s="67"/>
      <c r="FP4" s="67"/>
      <c r="FQ4" s="67"/>
      <c r="FR4" s="67"/>
      <c r="FS4" s="67"/>
      <c r="FT4" s="67"/>
      <c r="FU4" s="67"/>
      <c r="FV4" s="67"/>
      <c r="FW4" s="67"/>
      <c r="FX4" s="67"/>
      <c r="FY4" s="67"/>
      <c r="FZ4" s="67"/>
      <c r="GA4" s="67"/>
      <c r="GB4" s="67"/>
      <c r="GC4" s="67"/>
      <c r="GD4" s="67"/>
      <c r="GE4" s="67"/>
      <c r="GF4" s="67"/>
      <c r="GG4" s="67"/>
      <c r="GH4" s="67"/>
      <c r="GI4" s="67"/>
      <c r="GJ4" s="67"/>
      <c r="GK4" s="67"/>
      <c r="GL4" s="67"/>
      <c r="GM4" s="67"/>
      <c r="GN4" s="67"/>
      <c r="GO4" s="67"/>
      <c r="GP4" s="67"/>
      <c r="GQ4" s="67"/>
      <c r="GR4" s="67"/>
      <c r="GS4" s="67"/>
      <c r="GT4" s="67"/>
      <c r="GU4" s="67"/>
      <c r="GV4" s="67"/>
      <c r="GW4" s="67"/>
      <c r="GX4" s="67"/>
      <c r="GY4" s="67"/>
      <c r="GZ4" s="67"/>
      <c r="HA4" s="67"/>
      <c r="HB4" s="67"/>
      <c r="HC4" s="67"/>
      <c r="HD4" s="67"/>
      <c r="HE4" s="67"/>
      <c r="HF4" s="67"/>
      <c r="HG4" s="67"/>
      <c r="HH4" s="67"/>
      <c r="HI4" s="67"/>
      <c r="HJ4" s="67"/>
      <c r="HK4" s="67"/>
      <c r="HL4" s="67"/>
      <c r="HM4" s="67"/>
      <c r="HN4" s="67"/>
      <c r="HO4" s="67"/>
      <c r="HP4" s="67"/>
      <c r="HQ4" s="67"/>
      <c r="HR4" s="67"/>
      <c r="HS4" s="67"/>
      <c r="HT4" s="67"/>
      <c r="HU4" s="67"/>
      <c r="HV4" s="67"/>
      <c r="HW4" s="67"/>
      <c r="HX4" s="67"/>
      <c r="HY4" s="67"/>
      <c r="HZ4" s="67"/>
    </row>
    <row r="5" s="30" customFormat="1" ht="22" customHeight="1" spans="1:234">
      <c r="A5" s="10">
        <v>1</v>
      </c>
      <c r="B5" s="8" t="s">
        <v>295</v>
      </c>
      <c r="C5" s="13" t="s">
        <v>296</v>
      </c>
      <c r="D5" s="14"/>
      <c r="E5" s="14"/>
      <c r="F5" s="14"/>
      <c r="G5" s="15"/>
      <c r="H5" s="16">
        <f>11*4.2</f>
        <v>46.2</v>
      </c>
      <c r="I5" s="12">
        <v>511</v>
      </c>
      <c r="J5" s="43">
        <f>H5*I5</f>
        <v>23608</v>
      </c>
      <c r="K5" s="16" t="s">
        <v>297</v>
      </c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7"/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/>
      <c r="BI5" s="67"/>
      <c r="BJ5" s="67"/>
      <c r="BK5" s="67"/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67"/>
      <c r="BX5" s="67"/>
      <c r="BY5" s="67"/>
      <c r="BZ5" s="67"/>
      <c r="CA5" s="67"/>
      <c r="CB5" s="67"/>
      <c r="CC5" s="67"/>
      <c r="CD5" s="67"/>
      <c r="CE5" s="67"/>
      <c r="CF5" s="67"/>
      <c r="CG5" s="67"/>
      <c r="CH5" s="67"/>
      <c r="CI5" s="67"/>
      <c r="CJ5" s="67"/>
      <c r="CK5" s="67"/>
      <c r="CL5" s="67"/>
      <c r="CM5" s="67"/>
      <c r="CN5" s="67"/>
      <c r="CO5" s="67"/>
      <c r="CP5" s="67"/>
      <c r="CQ5" s="67"/>
      <c r="CR5" s="67"/>
      <c r="CS5" s="67"/>
      <c r="CT5" s="67"/>
      <c r="CU5" s="67"/>
      <c r="CV5" s="67"/>
      <c r="CW5" s="67"/>
      <c r="CX5" s="67"/>
      <c r="CY5" s="67"/>
      <c r="CZ5" s="67"/>
      <c r="DA5" s="67"/>
      <c r="DB5" s="67"/>
      <c r="DC5" s="67"/>
      <c r="DD5" s="67"/>
      <c r="DE5" s="67"/>
      <c r="DF5" s="67"/>
      <c r="DG5" s="67"/>
      <c r="DH5" s="67"/>
      <c r="DI5" s="67"/>
      <c r="DJ5" s="67"/>
      <c r="DK5" s="67"/>
      <c r="DL5" s="67"/>
      <c r="DM5" s="67"/>
      <c r="DN5" s="67"/>
      <c r="DO5" s="67"/>
      <c r="DP5" s="67"/>
      <c r="DQ5" s="67"/>
      <c r="DR5" s="67"/>
      <c r="DS5" s="67"/>
      <c r="DT5" s="67"/>
      <c r="DU5" s="67"/>
      <c r="DV5" s="67"/>
      <c r="DW5" s="67"/>
      <c r="DX5" s="67"/>
      <c r="DY5" s="67"/>
      <c r="DZ5" s="67"/>
      <c r="EA5" s="67"/>
      <c r="EB5" s="67"/>
      <c r="EC5" s="67"/>
      <c r="ED5" s="67"/>
      <c r="EE5" s="67"/>
      <c r="EF5" s="67"/>
      <c r="EG5" s="67"/>
      <c r="EH5" s="67"/>
      <c r="EI5" s="67"/>
      <c r="EJ5" s="67"/>
      <c r="EK5" s="67"/>
      <c r="EL5" s="67"/>
      <c r="EM5" s="67"/>
      <c r="EN5" s="67"/>
      <c r="EO5" s="67"/>
      <c r="EP5" s="67"/>
      <c r="EQ5" s="67"/>
      <c r="ER5" s="67"/>
      <c r="ES5" s="67"/>
      <c r="ET5" s="67"/>
      <c r="EU5" s="67"/>
      <c r="EV5" s="67"/>
      <c r="EW5" s="67"/>
      <c r="EX5" s="67"/>
      <c r="EY5" s="67"/>
      <c r="EZ5" s="67"/>
      <c r="FA5" s="67"/>
      <c r="FB5" s="67"/>
      <c r="FC5" s="67"/>
      <c r="FD5" s="67"/>
      <c r="FE5" s="67"/>
      <c r="FF5" s="67"/>
      <c r="FG5" s="67"/>
      <c r="FH5" s="67"/>
      <c r="FI5" s="67"/>
      <c r="FJ5" s="67"/>
      <c r="FK5" s="67"/>
      <c r="FL5" s="67"/>
      <c r="FM5" s="67"/>
      <c r="FN5" s="67"/>
      <c r="FO5" s="67"/>
      <c r="FP5" s="67"/>
      <c r="FQ5" s="67"/>
      <c r="FR5" s="67"/>
      <c r="FS5" s="67"/>
      <c r="FT5" s="67"/>
      <c r="FU5" s="67"/>
      <c r="FV5" s="67"/>
      <c r="FW5" s="67"/>
      <c r="FX5" s="67"/>
      <c r="FY5" s="67"/>
      <c r="FZ5" s="67"/>
      <c r="GA5" s="67"/>
      <c r="GB5" s="67"/>
      <c r="GC5" s="67"/>
      <c r="GD5" s="67"/>
      <c r="GE5" s="67"/>
      <c r="GF5" s="67"/>
      <c r="GG5" s="67"/>
      <c r="GH5" s="67"/>
      <c r="GI5" s="67"/>
      <c r="GJ5" s="67"/>
      <c r="GK5" s="67"/>
      <c r="GL5" s="67"/>
      <c r="GM5" s="67"/>
      <c r="GN5" s="67"/>
      <c r="GO5" s="67"/>
      <c r="GP5" s="67"/>
      <c r="GQ5" s="67"/>
      <c r="GR5" s="67"/>
      <c r="GS5" s="67"/>
      <c r="GT5" s="67"/>
      <c r="GU5" s="67"/>
      <c r="GV5" s="67"/>
      <c r="GW5" s="67"/>
      <c r="GX5" s="67"/>
      <c r="GY5" s="67"/>
      <c r="GZ5" s="67"/>
      <c r="HA5" s="67"/>
      <c r="HB5" s="67"/>
      <c r="HC5" s="67"/>
      <c r="HD5" s="67"/>
      <c r="HE5" s="67"/>
      <c r="HF5" s="67"/>
      <c r="HG5" s="67"/>
      <c r="HH5" s="67"/>
      <c r="HI5" s="67"/>
      <c r="HJ5" s="67"/>
      <c r="HK5" s="67"/>
      <c r="HL5" s="67"/>
      <c r="HM5" s="67"/>
      <c r="HN5" s="67"/>
      <c r="HO5" s="67"/>
      <c r="HP5" s="67"/>
      <c r="HQ5" s="67"/>
      <c r="HR5" s="67"/>
      <c r="HS5" s="67"/>
      <c r="HT5" s="67"/>
      <c r="HU5" s="67"/>
      <c r="HV5" s="67"/>
      <c r="HW5" s="67"/>
      <c r="HX5" s="67"/>
      <c r="HY5" s="67"/>
      <c r="HZ5" s="67"/>
    </row>
    <row r="6" s="30" customFormat="1" ht="22" customHeight="1" spans="1:234">
      <c r="A6" s="10"/>
      <c r="B6" s="10"/>
      <c r="C6" s="13"/>
      <c r="D6" s="14"/>
      <c r="E6" s="14"/>
      <c r="F6" s="14"/>
      <c r="G6" s="15"/>
      <c r="H6" s="16"/>
      <c r="I6" s="12"/>
      <c r="J6" s="43"/>
      <c r="K6" s="68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67"/>
      <c r="AE6" s="67"/>
      <c r="AF6" s="67"/>
      <c r="AG6" s="67"/>
      <c r="AH6" s="67"/>
      <c r="AI6" s="67"/>
      <c r="AJ6" s="67"/>
      <c r="AK6" s="67"/>
      <c r="AL6" s="67"/>
      <c r="AM6" s="67"/>
      <c r="AN6" s="67"/>
      <c r="AO6" s="67"/>
      <c r="AP6" s="67"/>
      <c r="AQ6" s="67"/>
      <c r="AR6" s="67"/>
      <c r="AS6" s="67"/>
      <c r="AT6" s="67"/>
      <c r="AU6" s="67"/>
      <c r="AV6" s="67"/>
      <c r="AW6" s="67"/>
      <c r="AX6" s="67"/>
      <c r="AY6" s="67"/>
      <c r="AZ6" s="67"/>
      <c r="BA6" s="67"/>
      <c r="BB6" s="67"/>
      <c r="BC6" s="67"/>
      <c r="BD6" s="67"/>
      <c r="BE6" s="67"/>
      <c r="BF6" s="67"/>
      <c r="BG6" s="67"/>
      <c r="BH6" s="67"/>
      <c r="BI6" s="67"/>
      <c r="BJ6" s="67"/>
      <c r="BK6" s="67"/>
      <c r="BL6" s="67"/>
      <c r="BM6" s="67"/>
      <c r="BN6" s="67"/>
      <c r="BO6" s="67"/>
      <c r="BP6" s="67"/>
      <c r="BQ6" s="67"/>
      <c r="BR6" s="67"/>
      <c r="BS6" s="67"/>
      <c r="BT6" s="67"/>
      <c r="BU6" s="67"/>
      <c r="BV6" s="67"/>
      <c r="BW6" s="67"/>
      <c r="BX6" s="67"/>
      <c r="BY6" s="67"/>
      <c r="BZ6" s="67"/>
      <c r="CA6" s="67"/>
      <c r="CB6" s="67"/>
      <c r="CC6" s="67"/>
      <c r="CD6" s="67"/>
      <c r="CE6" s="67"/>
      <c r="CF6" s="67"/>
      <c r="CG6" s="67"/>
      <c r="CH6" s="67"/>
      <c r="CI6" s="67"/>
      <c r="CJ6" s="67"/>
      <c r="CK6" s="67"/>
      <c r="CL6" s="67"/>
      <c r="CM6" s="67"/>
      <c r="CN6" s="67"/>
      <c r="CO6" s="67"/>
      <c r="CP6" s="67"/>
      <c r="CQ6" s="67"/>
      <c r="CR6" s="67"/>
      <c r="CS6" s="67"/>
      <c r="CT6" s="67"/>
      <c r="CU6" s="67"/>
      <c r="CV6" s="67"/>
      <c r="CW6" s="67"/>
      <c r="CX6" s="67"/>
      <c r="CY6" s="67"/>
      <c r="CZ6" s="67"/>
      <c r="DA6" s="67"/>
      <c r="DB6" s="67"/>
      <c r="DC6" s="67"/>
      <c r="DD6" s="67"/>
      <c r="DE6" s="67"/>
      <c r="DF6" s="67"/>
      <c r="DG6" s="67"/>
      <c r="DH6" s="67"/>
      <c r="DI6" s="67"/>
      <c r="DJ6" s="67"/>
      <c r="DK6" s="67"/>
      <c r="DL6" s="67"/>
      <c r="DM6" s="67"/>
      <c r="DN6" s="67"/>
      <c r="DO6" s="67"/>
      <c r="DP6" s="67"/>
      <c r="DQ6" s="67"/>
      <c r="DR6" s="67"/>
      <c r="DS6" s="67"/>
      <c r="DT6" s="67"/>
      <c r="DU6" s="67"/>
      <c r="DV6" s="67"/>
      <c r="DW6" s="67"/>
      <c r="DX6" s="67"/>
      <c r="DY6" s="67"/>
      <c r="DZ6" s="67"/>
      <c r="EA6" s="67"/>
      <c r="EB6" s="67"/>
      <c r="EC6" s="67"/>
      <c r="ED6" s="67"/>
      <c r="EE6" s="67"/>
      <c r="EF6" s="67"/>
      <c r="EG6" s="67"/>
      <c r="EH6" s="67"/>
      <c r="EI6" s="67"/>
      <c r="EJ6" s="67"/>
      <c r="EK6" s="67"/>
      <c r="EL6" s="67"/>
      <c r="EM6" s="67"/>
      <c r="EN6" s="67"/>
      <c r="EO6" s="67"/>
      <c r="EP6" s="67"/>
      <c r="EQ6" s="67"/>
      <c r="ER6" s="67"/>
      <c r="ES6" s="67"/>
      <c r="ET6" s="67"/>
      <c r="EU6" s="67"/>
      <c r="EV6" s="67"/>
      <c r="EW6" s="67"/>
      <c r="EX6" s="67"/>
      <c r="EY6" s="67"/>
      <c r="EZ6" s="67"/>
      <c r="FA6" s="67"/>
      <c r="FB6" s="67"/>
      <c r="FC6" s="67"/>
      <c r="FD6" s="67"/>
      <c r="FE6" s="67"/>
      <c r="FF6" s="67"/>
      <c r="FG6" s="67"/>
      <c r="FH6" s="67"/>
      <c r="FI6" s="67"/>
      <c r="FJ6" s="67"/>
      <c r="FK6" s="67"/>
      <c r="FL6" s="67"/>
      <c r="FM6" s="67"/>
      <c r="FN6" s="67"/>
      <c r="FO6" s="67"/>
      <c r="FP6" s="67"/>
      <c r="FQ6" s="67"/>
      <c r="FR6" s="67"/>
      <c r="FS6" s="67"/>
      <c r="FT6" s="67"/>
      <c r="FU6" s="67"/>
      <c r="FV6" s="67"/>
      <c r="FW6" s="67"/>
      <c r="FX6" s="67"/>
      <c r="FY6" s="67"/>
      <c r="FZ6" s="67"/>
      <c r="GA6" s="67"/>
      <c r="GB6" s="67"/>
      <c r="GC6" s="67"/>
      <c r="GD6" s="67"/>
      <c r="GE6" s="67"/>
      <c r="GF6" s="67"/>
      <c r="GG6" s="67"/>
      <c r="GH6" s="67"/>
      <c r="GI6" s="67"/>
      <c r="GJ6" s="67"/>
      <c r="GK6" s="67"/>
      <c r="GL6" s="67"/>
      <c r="GM6" s="67"/>
      <c r="GN6" s="67"/>
      <c r="GO6" s="67"/>
      <c r="GP6" s="67"/>
      <c r="GQ6" s="67"/>
      <c r="GR6" s="67"/>
      <c r="GS6" s="67"/>
      <c r="GT6" s="67"/>
      <c r="GU6" s="67"/>
      <c r="GV6" s="67"/>
      <c r="GW6" s="67"/>
      <c r="GX6" s="67"/>
      <c r="GY6" s="67"/>
      <c r="GZ6" s="67"/>
      <c r="HA6" s="67"/>
      <c r="HB6" s="67"/>
      <c r="HC6" s="67"/>
      <c r="HD6" s="67"/>
      <c r="HE6" s="67"/>
      <c r="HF6" s="67"/>
      <c r="HG6" s="67"/>
      <c r="HH6" s="67"/>
      <c r="HI6" s="67"/>
      <c r="HJ6" s="67"/>
      <c r="HK6" s="67"/>
      <c r="HL6" s="67"/>
      <c r="HM6" s="67"/>
      <c r="HN6" s="67"/>
      <c r="HO6" s="67"/>
      <c r="HP6" s="67"/>
      <c r="HQ6" s="67"/>
      <c r="HR6" s="67"/>
      <c r="HS6" s="67"/>
      <c r="HT6" s="67"/>
      <c r="HU6" s="67"/>
      <c r="HV6" s="67"/>
      <c r="HW6" s="67"/>
      <c r="HX6" s="67"/>
      <c r="HY6" s="67"/>
      <c r="HZ6" s="67"/>
    </row>
    <row r="7" s="30" customFormat="1" ht="22" customHeight="1" spans="1:234">
      <c r="A7" s="10"/>
      <c r="B7" s="10"/>
      <c r="C7" s="13"/>
      <c r="D7" s="14"/>
      <c r="E7" s="14"/>
      <c r="F7" s="14"/>
      <c r="G7" s="15"/>
      <c r="H7" s="16"/>
      <c r="I7" s="12"/>
      <c r="J7" s="43"/>
      <c r="K7" s="68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67"/>
      <c r="Y7" s="67"/>
      <c r="Z7" s="67"/>
      <c r="AA7" s="67"/>
      <c r="AB7" s="67"/>
      <c r="AC7" s="67"/>
      <c r="AD7" s="67"/>
      <c r="AE7" s="67"/>
      <c r="AF7" s="67"/>
      <c r="AG7" s="67"/>
      <c r="AH7" s="67"/>
      <c r="AI7" s="67"/>
      <c r="AJ7" s="67"/>
      <c r="AK7" s="67"/>
      <c r="AL7" s="67"/>
      <c r="AM7" s="67"/>
      <c r="AN7" s="67"/>
      <c r="AO7" s="67"/>
      <c r="AP7" s="67"/>
      <c r="AQ7" s="67"/>
      <c r="AR7" s="67"/>
      <c r="AS7" s="67"/>
      <c r="AT7" s="67"/>
      <c r="AU7" s="67"/>
      <c r="AV7" s="67"/>
      <c r="AW7" s="67"/>
      <c r="AX7" s="67"/>
      <c r="AY7" s="67"/>
      <c r="AZ7" s="67"/>
      <c r="BA7" s="67"/>
      <c r="BB7" s="67"/>
      <c r="BC7" s="67"/>
      <c r="BD7" s="67"/>
      <c r="BE7" s="67"/>
      <c r="BF7" s="67"/>
      <c r="BG7" s="67"/>
      <c r="BH7" s="67"/>
      <c r="BI7" s="67"/>
      <c r="BJ7" s="67"/>
      <c r="BK7" s="67"/>
      <c r="BL7" s="67"/>
      <c r="BM7" s="67"/>
      <c r="BN7" s="67"/>
      <c r="BO7" s="67"/>
      <c r="BP7" s="67"/>
      <c r="BQ7" s="67"/>
      <c r="BR7" s="67"/>
      <c r="BS7" s="67"/>
      <c r="BT7" s="67"/>
      <c r="BU7" s="67"/>
      <c r="BV7" s="67"/>
      <c r="BW7" s="67"/>
      <c r="BX7" s="67"/>
      <c r="BY7" s="67"/>
      <c r="BZ7" s="67"/>
      <c r="CA7" s="67"/>
      <c r="CB7" s="67"/>
      <c r="CC7" s="67"/>
      <c r="CD7" s="67"/>
      <c r="CE7" s="67"/>
      <c r="CF7" s="67"/>
      <c r="CG7" s="67"/>
      <c r="CH7" s="67"/>
      <c r="CI7" s="67"/>
      <c r="CJ7" s="67"/>
      <c r="CK7" s="67"/>
      <c r="CL7" s="67"/>
      <c r="CM7" s="67"/>
      <c r="CN7" s="67"/>
      <c r="CO7" s="67"/>
      <c r="CP7" s="67"/>
      <c r="CQ7" s="67"/>
      <c r="CR7" s="67"/>
      <c r="CS7" s="67"/>
      <c r="CT7" s="67"/>
      <c r="CU7" s="67"/>
      <c r="CV7" s="67"/>
      <c r="CW7" s="67"/>
      <c r="CX7" s="67"/>
      <c r="CY7" s="67"/>
      <c r="CZ7" s="67"/>
      <c r="DA7" s="67"/>
      <c r="DB7" s="67"/>
      <c r="DC7" s="67"/>
      <c r="DD7" s="67"/>
      <c r="DE7" s="67"/>
      <c r="DF7" s="67"/>
      <c r="DG7" s="67"/>
      <c r="DH7" s="67"/>
      <c r="DI7" s="67"/>
      <c r="DJ7" s="67"/>
      <c r="DK7" s="67"/>
      <c r="DL7" s="67"/>
      <c r="DM7" s="67"/>
      <c r="DN7" s="67"/>
      <c r="DO7" s="67"/>
      <c r="DP7" s="67"/>
      <c r="DQ7" s="67"/>
      <c r="DR7" s="67"/>
      <c r="DS7" s="67"/>
      <c r="DT7" s="67"/>
      <c r="DU7" s="67"/>
      <c r="DV7" s="67"/>
      <c r="DW7" s="67"/>
      <c r="DX7" s="67"/>
      <c r="DY7" s="67"/>
      <c r="DZ7" s="67"/>
      <c r="EA7" s="67"/>
      <c r="EB7" s="67"/>
      <c r="EC7" s="67"/>
      <c r="ED7" s="67"/>
      <c r="EE7" s="67"/>
      <c r="EF7" s="67"/>
      <c r="EG7" s="67"/>
      <c r="EH7" s="67"/>
      <c r="EI7" s="67"/>
      <c r="EJ7" s="67"/>
      <c r="EK7" s="67"/>
      <c r="EL7" s="67"/>
      <c r="EM7" s="67"/>
      <c r="EN7" s="67"/>
      <c r="EO7" s="67"/>
      <c r="EP7" s="67"/>
      <c r="EQ7" s="67"/>
      <c r="ER7" s="67"/>
      <c r="ES7" s="67"/>
      <c r="ET7" s="67"/>
      <c r="EU7" s="67"/>
      <c r="EV7" s="67"/>
      <c r="EW7" s="67"/>
      <c r="EX7" s="67"/>
      <c r="EY7" s="67"/>
      <c r="EZ7" s="67"/>
      <c r="FA7" s="67"/>
      <c r="FB7" s="67"/>
      <c r="FC7" s="67"/>
      <c r="FD7" s="67"/>
      <c r="FE7" s="67"/>
      <c r="FF7" s="67"/>
      <c r="FG7" s="67"/>
      <c r="FH7" s="67"/>
      <c r="FI7" s="67"/>
      <c r="FJ7" s="67"/>
      <c r="FK7" s="67"/>
      <c r="FL7" s="67"/>
      <c r="FM7" s="67"/>
      <c r="FN7" s="67"/>
      <c r="FO7" s="67"/>
      <c r="FP7" s="67"/>
      <c r="FQ7" s="67"/>
      <c r="FR7" s="67"/>
      <c r="FS7" s="67"/>
      <c r="FT7" s="67"/>
      <c r="FU7" s="67"/>
      <c r="FV7" s="67"/>
      <c r="FW7" s="67"/>
      <c r="FX7" s="67"/>
      <c r="FY7" s="67"/>
      <c r="FZ7" s="67"/>
      <c r="GA7" s="67"/>
      <c r="GB7" s="67"/>
      <c r="GC7" s="67"/>
      <c r="GD7" s="67"/>
      <c r="GE7" s="67"/>
      <c r="GF7" s="67"/>
      <c r="GG7" s="67"/>
      <c r="GH7" s="67"/>
      <c r="GI7" s="67"/>
      <c r="GJ7" s="67"/>
      <c r="GK7" s="67"/>
      <c r="GL7" s="67"/>
      <c r="GM7" s="67"/>
      <c r="GN7" s="67"/>
      <c r="GO7" s="67"/>
      <c r="GP7" s="67"/>
      <c r="GQ7" s="67"/>
      <c r="GR7" s="67"/>
      <c r="GS7" s="67"/>
      <c r="GT7" s="67"/>
      <c r="GU7" s="67"/>
      <c r="GV7" s="67"/>
      <c r="GW7" s="67"/>
      <c r="GX7" s="67"/>
      <c r="GY7" s="67"/>
      <c r="GZ7" s="67"/>
      <c r="HA7" s="67"/>
      <c r="HB7" s="67"/>
      <c r="HC7" s="67"/>
      <c r="HD7" s="67"/>
      <c r="HE7" s="67"/>
      <c r="HF7" s="67"/>
      <c r="HG7" s="67"/>
      <c r="HH7" s="67"/>
      <c r="HI7" s="67"/>
      <c r="HJ7" s="67"/>
      <c r="HK7" s="67"/>
      <c r="HL7" s="67"/>
      <c r="HM7" s="67"/>
      <c r="HN7" s="67"/>
      <c r="HO7" s="67"/>
      <c r="HP7" s="67"/>
      <c r="HQ7" s="67"/>
      <c r="HR7" s="67"/>
      <c r="HS7" s="67"/>
      <c r="HT7" s="67"/>
      <c r="HU7" s="67"/>
      <c r="HV7" s="67"/>
      <c r="HW7" s="67"/>
      <c r="HX7" s="67"/>
      <c r="HY7" s="67"/>
      <c r="HZ7" s="67"/>
    </row>
    <row r="8" s="30" customFormat="1" ht="22" customHeight="1" spans="1:234">
      <c r="A8" s="10"/>
      <c r="B8" s="10"/>
      <c r="C8" s="13"/>
      <c r="D8" s="14"/>
      <c r="E8" s="14"/>
      <c r="F8" s="14"/>
      <c r="G8" s="15"/>
      <c r="H8" s="16"/>
      <c r="I8" s="12"/>
      <c r="J8" s="43"/>
      <c r="K8" s="68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67"/>
      <c r="Y8" s="67"/>
      <c r="Z8" s="67"/>
      <c r="AA8" s="67"/>
      <c r="AB8" s="67"/>
      <c r="AC8" s="67"/>
      <c r="AD8" s="67"/>
      <c r="AE8" s="67"/>
      <c r="AF8" s="67"/>
      <c r="AG8" s="67"/>
      <c r="AH8" s="67"/>
      <c r="AI8" s="67"/>
      <c r="AJ8" s="67"/>
      <c r="AK8" s="67"/>
      <c r="AL8" s="67"/>
      <c r="AM8" s="67"/>
      <c r="AN8" s="67"/>
      <c r="AO8" s="67"/>
      <c r="AP8" s="67"/>
      <c r="AQ8" s="67"/>
      <c r="AR8" s="67"/>
      <c r="AS8" s="67"/>
      <c r="AT8" s="67"/>
      <c r="AU8" s="67"/>
      <c r="AV8" s="67"/>
      <c r="AW8" s="67"/>
      <c r="AX8" s="67"/>
      <c r="AY8" s="67"/>
      <c r="AZ8" s="67"/>
      <c r="BA8" s="67"/>
      <c r="BB8" s="67"/>
      <c r="BC8" s="67"/>
      <c r="BD8" s="67"/>
      <c r="BE8" s="67"/>
      <c r="BF8" s="67"/>
      <c r="BG8" s="67"/>
      <c r="BH8" s="67"/>
      <c r="BI8" s="67"/>
      <c r="BJ8" s="67"/>
      <c r="BK8" s="67"/>
      <c r="BL8" s="67"/>
      <c r="BM8" s="67"/>
      <c r="BN8" s="67"/>
      <c r="BO8" s="67"/>
      <c r="BP8" s="67"/>
      <c r="BQ8" s="67"/>
      <c r="BR8" s="67"/>
      <c r="BS8" s="67"/>
      <c r="BT8" s="67"/>
      <c r="BU8" s="67"/>
      <c r="BV8" s="67"/>
      <c r="BW8" s="67"/>
      <c r="BX8" s="67"/>
      <c r="BY8" s="67"/>
      <c r="BZ8" s="67"/>
      <c r="CA8" s="67"/>
      <c r="CB8" s="67"/>
      <c r="CC8" s="67"/>
      <c r="CD8" s="67"/>
      <c r="CE8" s="67"/>
      <c r="CF8" s="67"/>
      <c r="CG8" s="67"/>
      <c r="CH8" s="67"/>
      <c r="CI8" s="67"/>
      <c r="CJ8" s="67"/>
      <c r="CK8" s="67"/>
      <c r="CL8" s="67"/>
      <c r="CM8" s="67"/>
      <c r="CN8" s="67"/>
      <c r="CO8" s="67"/>
      <c r="CP8" s="67"/>
      <c r="CQ8" s="67"/>
      <c r="CR8" s="67"/>
      <c r="CS8" s="67"/>
      <c r="CT8" s="67"/>
      <c r="CU8" s="67"/>
      <c r="CV8" s="67"/>
      <c r="CW8" s="67"/>
      <c r="CX8" s="67"/>
      <c r="CY8" s="67"/>
      <c r="CZ8" s="67"/>
      <c r="DA8" s="67"/>
      <c r="DB8" s="67"/>
      <c r="DC8" s="67"/>
      <c r="DD8" s="67"/>
      <c r="DE8" s="67"/>
      <c r="DF8" s="67"/>
      <c r="DG8" s="67"/>
      <c r="DH8" s="67"/>
      <c r="DI8" s="67"/>
      <c r="DJ8" s="67"/>
      <c r="DK8" s="67"/>
      <c r="DL8" s="67"/>
      <c r="DM8" s="67"/>
      <c r="DN8" s="67"/>
      <c r="DO8" s="67"/>
      <c r="DP8" s="67"/>
      <c r="DQ8" s="67"/>
      <c r="DR8" s="67"/>
      <c r="DS8" s="67"/>
      <c r="DT8" s="67"/>
      <c r="DU8" s="67"/>
      <c r="DV8" s="67"/>
      <c r="DW8" s="67"/>
      <c r="DX8" s="67"/>
      <c r="DY8" s="67"/>
      <c r="DZ8" s="67"/>
      <c r="EA8" s="67"/>
      <c r="EB8" s="67"/>
      <c r="EC8" s="67"/>
      <c r="ED8" s="67"/>
      <c r="EE8" s="67"/>
      <c r="EF8" s="67"/>
      <c r="EG8" s="67"/>
      <c r="EH8" s="67"/>
      <c r="EI8" s="67"/>
      <c r="EJ8" s="67"/>
      <c r="EK8" s="67"/>
      <c r="EL8" s="67"/>
      <c r="EM8" s="67"/>
      <c r="EN8" s="67"/>
      <c r="EO8" s="67"/>
      <c r="EP8" s="67"/>
      <c r="EQ8" s="67"/>
      <c r="ER8" s="67"/>
      <c r="ES8" s="67"/>
      <c r="ET8" s="67"/>
      <c r="EU8" s="67"/>
      <c r="EV8" s="67"/>
      <c r="EW8" s="67"/>
      <c r="EX8" s="67"/>
      <c r="EY8" s="67"/>
      <c r="EZ8" s="67"/>
      <c r="FA8" s="67"/>
      <c r="FB8" s="67"/>
      <c r="FC8" s="67"/>
      <c r="FD8" s="67"/>
      <c r="FE8" s="67"/>
      <c r="FF8" s="67"/>
      <c r="FG8" s="67"/>
      <c r="FH8" s="67"/>
      <c r="FI8" s="67"/>
      <c r="FJ8" s="67"/>
      <c r="FK8" s="67"/>
      <c r="FL8" s="67"/>
      <c r="FM8" s="67"/>
      <c r="FN8" s="67"/>
      <c r="FO8" s="67"/>
      <c r="FP8" s="67"/>
      <c r="FQ8" s="67"/>
      <c r="FR8" s="67"/>
      <c r="FS8" s="67"/>
      <c r="FT8" s="67"/>
      <c r="FU8" s="67"/>
      <c r="FV8" s="67"/>
      <c r="FW8" s="67"/>
      <c r="FX8" s="67"/>
      <c r="FY8" s="67"/>
      <c r="FZ8" s="67"/>
      <c r="GA8" s="67"/>
      <c r="GB8" s="67"/>
      <c r="GC8" s="67"/>
      <c r="GD8" s="67"/>
      <c r="GE8" s="67"/>
      <c r="GF8" s="67"/>
      <c r="GG8" s="67"/>
      <c r="GH8" s="67"/>
      <c r="GI8" s="67"/>
      <c r="GJ8" s="67"/>
      <c r="GK8" s="67"/>
      <c r="GL8" s="67"/>
      <c r="GM8" s="67"/>
      <c r="GN8" s="67"/>
      <c r="GO8" s="67"/>
      <c r="GP8" s="67"/>
      <c r="GQ8" s="67"/>
      <c r="GR8" s="67"/>
      <c r="GS8" s="67"/>
      <c r="GT8" s="67"/>
      <c r="GU8" s="67"/>
      <c r="GV8" s="67"/>
      <c r="GW8" s="67"/>
      <c r="GX8" s="67"/>
      <c r="GY8" s="67"/>
      <c r="GZ8" s="67"/>
      <c r="HA8" s="67"/>
      <c r="HB8" s="67"/>
      <c r="HC8" s="67"/>
      <c r="HD8" s="67"/>
      <c r="HE8" s="67"/>
      <c r="HF8" s="67"/>
      <c r="HG8" s="67"/>
      <c r="HH8" s="67"/>
      <c r="HI8" s="67"/>
      <c r="HJ8" s="67"/>
      <c r="HK8" s="67"/>
      <c r="HL8" s="67"/>
      <c r="HM8" s="67"/>
      <c r="HN8" s="67"/>
      <c r="HO8" s="67"/>
      <c r="HP8" s="67"/>
      <c r="HQ8" s="67"/>
      <c r="HR8" s="67"/>
      <c r="HS8" s="67"/>
      <c r="HT8" s="67"/>
      <c r="HU8" s="67"/>
      <c r="HV8" s="67"/>
      <c r="HW8" s="67"/>
      <c r="HX8" s="67"/>
      <c r="HY8" s="67"/>
      <c r="HZ8" s="67"/>
    </row>
    <row r="9" s="30" customFormat="1" ht="22" customHeight="1" spans="1:234">
      <c r="A9" s="10"/>
      <c r="B9" s="10"/>
      <c r="C9" s="18" t="s">
        <v>99</v>
      </c>
      <c r="D9" s="19"/>
      <c r="E9" s="19"/>
      <c r="F9" s="19"/>
      <c r="G9" s="20"/>
      <c r="H9" s="16">
        <f>SUM(H5:H8)</f>
        <v>46.2</v>
      </c>
      <c r="I9" s="12"/>
      <c r="J9" s="43">
        <f>SUM(J5:J8)</f>
        <v>23608</v>
      </c>
      <c r="K9" s="68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67"/>
      <c r="Y9" s="67"/>
      <c r="Z9" s="67"/>
      <c r="AA9" s="67"/>
      <c r="AB9" s="67"/>
      <c r="AC9" s="67"/>
      <c r="AD9" s="67"/>
      <c r="AE9" s="67"/>
      <c r="AF9" s="67"/>
      <c r="AG9" s="67"/>
      <c r="AH9" s="67"/>
      <c r="AI9" s="67"/>
      <c r="AJ9" s="67"/>
      <c r="AK9" s="67"/>
      <c r="AL9" s="67"/>
      <c r="AM9" s="67"/>
      <c r="AN9" s="67"/>
      <c r="AO9" s="67"/>
      <c r="AP9" s="67"/>
      <c r="AQ9" s="67"/>
      <c r="AR9" s="67"/>
      <c r="AS9" s="67"/>
      <c r="AT9" s="67"/>
      <c r="AU9" s="67"/>
      <c r="AV9" s="67"/>
      <c r="AW9" s="67"/>
      <c r="AX9" s="67"/>
      <c r="AY9" s="67"/>
      <c r="AZ9" s="67"/>
      <c r="BA9" s="67"/>
      <c r="BB9" s="67"/>
      <c r="BC9" s="67"/>
      <c r="BD9" s="67"/>
      <c r="BE9" s="67"/>
      <c r="BF9" s="67"/>
      <c r="BG9" s="67"/>
      <c r="BH9" s="67"/>
      <c r="BI9" s="67"/>
      <c r="BJ9" s="67"/>
      <c r="BK9" s="67"/>
      <c r="BL9" s="67"/>
      <c r="BM9" s="67"/>
      <c r="BN9" s="67"/>
      <c r="BO9" s="67"/>
      <c r="BP9" s="67"/>
      <c r="BQ9" s="67"/>
      <c r="BR9" s="67"/>
      <c r="BS9" s="67"/>
      <c r="BT9" s="67"/>
      <c r="BU9" s="67"/>
      <c r="BV9" s="67"/>
      <c r="BW9" s="67"/>
      <c r="BX9" s="67"/>
      <c r="BY9" s="67"/>
      <c r="BZ9" s="67"/>
      <c r="CA9" s="67"/>
      <c r="CB9" s="67"/>
      <c r="CC9" s="67"/>
      <c r="CD9" s="67"/>
      <c r="CE9" s="67"/>
      <c r="CF9" s="67"/>
      <c r="CG9" s="67"/>
      <c r="CH9" s="67"/>
      <c r="CI9" s="67"/>
      <c r="CJ9" s="67"/>
      <c r="CK9" s="67"/>
      <c r="CL9" s="67"/>
      <c r="CM9" s="67"/>
      <c r="CN9" s="67"/>
      <c r="CO9" s="67"/>
      <c r="CP9" s="67"/>
      <c r="CQ9" s="67"/>
      <c r="CR9" s="67"/>
      <c r="CS9" s="67"/>
      <c r="CT9" s="67"/>
      <c r="CU9" s="67"/>
      <c r="CV9" s="67"/>
      <c r="CW9" s="67"/>
      <c r="CX9" s="67"/>
      <c r="CY9" s="67"/>
      <c r="CZ9" s="67"/>
      <c r="DA9" s="67"/>
      <c r="DB9" s="67"/>
      <c r="DC9" s="67"/>
      <c r="DD9" s="67"/>
      <c r="DE9" s="67"/>
      <c r="DF9" s="67"/>
      <c r="DG9" s="67"/>
      <c r="DH9" s="67"/>
      <c r="DI9" s="67"/>
      <c r="DJ9" s="67"/>
      <c r="DK9" s="67"/>
      <c r="DL9" s="67"/>
      <c r="DM9" s="67"/>
      <c r="DN9" s="67"/>
      <c r="DO9" s="67"/>
      <c r="DP9" s="67"/>
      <c r="DQ9" s="67"/>
      <c r="DR9" s="67"/>
      <c r="DS9" s="67"/>
      <c r="DT9" s="67"/>
      <c r="DU9" s="67"/>
      <c r="DV9" s="67"/>
      <c r="DW9" s="67"/>
      <c r="DX9" s="67"/>
      <c r="DY9" s="67"/>
      <c r="DZ9" s="67"/>
      <c r="EA9" s="67"/>
      <c r="EB9" s="67"/>
      <c r="EC9" s="67"/>
      <c r="ED9" s="67"/>
      <c r="EE9" s="67"/>
      <c r="EF9" s="67"/>
      <c r="EG9" s="67"/>
      <c r="EH9" s="67"/>
      <c r="EI9" s="67"/>
      <c r="EJ9" s="67"/>
      <c r="EK9" s="67"/>
      <c r="EL9" s="67"/>
      <c r="EM9" s="67"/>
      <c r="EN9" s="67"/>
      <c r="EO9" s="67"/>
      <c r="EP9" s="67"/>
      <c r="EQ9" s="67"/>
      <c r="ER9" s="67"/>
      <c r="ES9" s="67"/>
      <c r="ET9" s="67"/>
      <c r="EU9" s="67"/>
      <c r="EV9" s="67"/>
      <c r="EW9" s="67"/>
      <c r="EX9" s="67"/>
      <c r="EY9" s="67"/>
      <c r="EZ9" s="67"/>
      <c r="FA9" s="67"/>
      <c r="FB9" s="67"/>
      <c r="FC9" s="67"/>
      <c r="FD9" s="67"/>
      <c r="FE9" s="67"/>
      <c r="FF9" s="67"/>
      <c r="FG9" s="67"/>
      <c r="FH9" s="67"/>
      <c r="FI9" s="67"/>
      <c r="FJ9" s="67"/>
      <c r="FK9" s="67"/>
      <c r="FL9" s="67"/>
      <c r="FM9" s="67"/>
      <c r="FN9" s="67"/>
      <c r="FO9" s="67"/>
      <c r="FP9" s="67"/>
      <c r="FQ9" s="67"/>
      <c r="FR9" s="67"/>
      <c r="FS9" s="67"/>
      <c r="FT9" s="67"/>
      <c r="FU9" s="67"/>
      <c r="FV9" s="67"/>
      <c r="FW9" s="67"/>
      <c r="FX9" s="67"/>
      <c r="FY9" s="67"/>
      <c r="FZ9" s="67"/>
      <c r="GA9" s="67"/>
      <c r="GB9" s="67"/>
      <c r="GC9" s="67"/>
      <c r="GD9" s="67"/>
      <c r="GE9" s="67"/>
      <c r="GF9" s="67"/>
      <c r="GG9" s="67"/>
      <c r="GH9" s="67"/>
      <c r="GI9" s="67"/>
      <c r="GJ9" s="67"/>
      <c r="GK9" s="67"/>
      <c r="GL9" s="67"/>
      <c r="GM9" s="67"/>
      <c r="GN9" s="67"/>
      <c r="GO9" s="67"/>
      <c r="GP9" s="67"/>
      <c r="GQ9" s="67"/>
      <c r="GR9" s="67"/>
      <c r="GS9" s="67"/>
      <c r="GT9" s="67"/>
      <c r="GU9" s="67"/>
      <c r="GV9" s="67"/>
      <c r="GW9" s="67"/>
      <c r="GX9" s="67"/>
      <c r="GY9" s="67"/>
      <c r="GZ9" s="67"/>
      <c r="HA9" s="67"/>
      <c r="HB9" s="67"/>
      <c r="HC9" s="67"/>
      <c r="HD9" s="67"/>
      <c r="HE9" s="67"/>
      <c r="HF9" s="67"/>
      <c r="HG9" s="67"/>
      <c r="HH9" s="67"/>
      <c r="HI9" s="67"/>
      <c r="HJ9" s="67"/>
      <c r="HK9" s="67"/>
      <c r="HL9" s="67"/>
      <c r="HM9" s="67"/>
      <c r="HN9" s="67"/>
      <c r="HO9" s="67"/>
      <c r="HP9" s="67"/>
      <c r="HQ9" s="67"/>
      <c r="HR9" s="67"/>
      <c r="HS9" s="67"/>
      <c r="HT9" s="67"/>
      <c r="HU9" s="67"/>
      <c r="HV9" s="67"/>
      <c r="HW9" s="67"/>
      <c r="HX9" s="67"/>
      <c r="HY9" s="67"/>
      <c r="HZ9" s="67"/>
    </row>
    <row r="10" s="59" customFormat="1" ht="22" customHeight="1" spans="1:11">
      <c r="A10" s="71" t="s">
        <v>100</v>
      </c>
      <c r="B10" s="23"/>
      <c r="C10" s="23"/>
      <c r="D10" s="23"/>
      <c r="E10" s="23"/>
      <c r="F10" s="23"/>
      <c r="G10" s="23"/>
      <c r="H10" s="65"/>
      <c r="I10" s="65"/>
      <c r="J10" s="65"/>
      <c r="K10" s="70"/>
    </row>
    <row r="11" s="30" customFormat="1" ht="22" customHeight="1" spans="1:11">
      <c r="A11" s="10" t="s">
        <v>101</v>
      </c>
      <c r="B11" s="11" t="s">
        <v>102</v>
      </c>
      <c r="C11" s="16" t="s">
        <v>103</v>
      </c>
      <c r="D11" s="16"/>
      <c r="E11" s="16"/>
      <c r="F11" s="16"/>
      <c r="G11" s="16" t="s">
        <v>104</v>
      </c>
      <c r="H11" s="12" t="s">
        <v>105</v>
      </c>
      <c r="I11" s="11" t="s">
        <v>88</v>
      </c>
      <c r="J11" s="41" t="s">
        <v>89</v>
      </c>
      <c r="K11" s="10" t="s">
        <v>106</v>
      </c>
    </row>
    <row r="12" s="30" customFormat="1" ht="18" customHeight="1" spans="1:234">
      <c r="A12" s="10"/>
      <c r="B12" s="10"/>
      <c r="C12" s="10"/>
      <c r="D12" s="10"/>
      <c r="E12" s="10"/>
      <c r="F12" s="10"/>
      <c r="G12" s="16"/>
      <c r="H12" s="12"/>
      <c r="I12" s="25"/>
      <c r="J12" s="41"/>
      <c r="K12" s="68"/>
      <c r="L12" s="67"/>
      <c r="M12" s="67"/>
      <c r="N12" s="67"/>
      <c r="O12" s="67"/>
      <c r="P12" s="67"/>
      <c r="Q12" s="67"/>
      <c r="R12" s="67"/>
      <c r="S12" s="67"/>
      <c r="T12" s="67"/>
      <c r="U12" s="67"/>
      <c r="V12" s="67"/>
      <c r="W12" s="67"/>
      <c r="X12" s="67"/>
      <c r="Y12" s="67"/>
      <c r="Z12" s="67"/>
      <c r="AA12" s="67"/>
      <c r="AB12" s="67"/>
      <c r="AC12" s="67"/>
      <c r="AD12" s="67"/>
      <c r="AE12" s="67"/>
      <c r="AF12" s="67"/>
      <c r="AG12" s="67"/>
      <c r="AH12" s="67"/>
      <c r="AI12" s="67"/>
      <c r="AJ12" s="67"/>
      <c r="AK12" s="67"/>
      <c r="AL12" s="67"/>
      <c r="AM12" s="67"/>
      <c r="AN12" s="67"/>
      <c r="AO12" s="67"/>
      <c r="AP12" s="67"/>
      <c r="AQ12" s="67"/>
      <c r="AR12" s="67"/>
      <c r="AS12" s="67"/>
      <c r="AT12" s="67"/>
      <c r="AU12" s="67"/>
      <c r="AV12" s="67"/>
      <c r="AW12" s="67"/>
      <c r="AX12" s="67"/>
      <c r="AY12" s="67"/>
      <c r="AZ12" s="67"/>
      <c r="BA12" s="67"/>
      <c r="BB12" s="67"/>
      <c r="BC12" s="67"/>
      <c r="BD12" s="67"/>
      <c r="BE12" s="67"/>
      <c r="BF12" s="67"/>
      <c r="BG12" s="67"/>
      <c r="BH12" s="67"/>
      <c r="BI12" s="67"/>
      <c r="BJ12" s="67"/>
      <c r="BK12" s="67"/>
      <c r="BL12" s="67"/>
      <c r="BM12" s="67"/>
      <c r="BN12" s="67"/>
      <c r="BO12" s="67"/>
      <c r="BP12" s="67"/>
      <c r="BQ12" s="67"/>
      <c r="BR12" s="67"/>
      <c r="BS12" s="67"/>
      <c r="BT12" s="67"/>
      <c r="BU12" s="67"/>
      <c r="BV12" s="67"/>
      <c r="BW12" s="67"/>
      <c r="BX12" s="67"/>
      <c r="BY12" s="67"/>
      <c r="BZ12" s="67"/>
      <c r="CA12" s="67"/>
      <c r="CB12" s="67"/>
      <c r="CC12" s="67"/>
      <c r="CD12" s="67"/>
      <c r="CE12" s="67"/>
      <c r="CF12" s="67"/>
      <c r="CG12" s="67"/>
      <c r="CH12" s="67"/>
      <c r="CI12" s="67"/>
      <c r="CJ12" s="67"/>
      <c r="CK12" s="67"/>
      <c r="CL12" s="67"/>
      <c r="CM12" s="67"/>
      <c r="CN12" s="67"/>
      <c r="CO12" s="67"/>
      <c r="CP12" s="67"/>
      <c r="CQ12" s="67"/>
      <c r="CR12" s="67"/>
      <c r="CS12" s="67"/>
      <c r="CT12" s="67"/>
      <c r="CU12" s="67"/>
      <c r="CV12" s="67"/>
      <c r="CW12" s="67"/>
      <c r="CX12" s="67"/>
      <c r="CY12" s="67"/>
      <c r="CZ12" s="67"/>
      <c r="DA12" s="67"/>
      <c r="DB12" s="67"/>
      <c r="DC12" s="67"/>
      <c r="DD12" s="67"/>
      <c r="DE12" s="67"/>
      <c r="DF12" s="67"/>
      <c r="DG12" s="67"/>
      <c r="DH12" s="67"/>
      <c r="DI12" s="67"/>
      <c r="DJ12" s="67"/>
      <c r="DK12" s="67"/>
      <c r="DL12" s="67"/>
      <c r="DM12" s="67"/>
      <c r="DN12" s="67"/>
      <c r="DO12" s="67"/>
      <c r="DP12" s="67"/>
      <c r="DQ12" s="67"/>
      <c r="DR12" s="67"/>
      <c r="DS12" s="67"/>
      <c r="DT12" s="67"/>
      <c r="DU12" s="67"/>
      <c r="DV12" s="67"/>
      <c r="DW12" s="67"/>
      <c r="DX12" s="67"/>
      <c r="DY12" s="67"/>
      <c r="DZ12" s="67"/>
      <c r="EA12" s="67"/>
      <c r="EB12" s="67"/>
      <c r="EC12" s="67"/>
      <c r="ED12" s="67"/>
      <c r="EE12" s="67"/>
      <c r="EF12" s="67"/>
      <c r="EG12" s="67"/>
      <c r="EH12" s="67"/>
      <c r="EI12" s="67"/>
      <c r="EJ12" s="67"/>
      <c r="EK12" s="67"/>
      <c r="EL12" s="67"/>
      <c r="EM12" s="67"/>
      <c r="EN12" s="67"/>
      <c r="EO12" s="67"/>
      <c r="EP12" s="67"/>
      <c r="EQ12" s="67"/>
      <c r="ER12" s="67"/>
      <c r="ES12" s="67"/>
      <c r="ET12" s="67"/>
      <c r="EU12" s="67"/>
      <c r="EV12" s="67"/>
      <c r="EW12" s="67"/>
      <c r="EX12" s="67"/>
      <c r="EY12" s="67"/>
      <c r="EZ12" s="67"/>
      <c r="FA12" s="67"/>
      <c r="FB12" s="67"/>
      <c r="FC12" s="67"/>
      <c r="FD12" s="67"/>
      <c r="FE12" s="67"/>
      <c r="FF12" s="67"/>
      <c r="FG12" s="67"/>
      <c r="FH12" s="67"/>
      <c r="FI12" s="67"/>
      <c r="FJ12" s="67"/>
      <c r="FK12" s="67"/>
      <c r="FL12" s="67"/>
      <c r="FM12" s="67"/>
      <c r="FN12" s="67"/>
      <c r="FO12" s="67"/>
      <c r="FP12" s="67"/>
      <c r="FQ12" s="67"/>
      <c r="FR12" s="67"/>
      <c r="FS12" s="67"/>
      <c r="FT12" s="67"/>
      <c r="FU12" s="67"/>
      <c r="FV12" s="67"/>
      <c r="FW12" s="67"/>
      <c r="FX12" s="67"/>
      <c r="FY12" s="67"/>
      <c r="FZ12" s="67"/>
      <c r="GA12" s="67"/>
      <c r="GB12" s="67"/>
      <c r="GC12" s="67"/>
      <c r="GD12" s="67"/>
      <c r="GE12" s="67"/>
      <c r="GF12" s="67"/>
      <c r="GG12" s="67"/>
      <c r="GH12" s="67"/>
      <c r="GI12" s="67"/>
      <c r="GJ12" s="67"/>
      <c r="GK12" s="67"/>
      <c r="GL12" s="67"/>
      <c r="GM12" s="67"/>
      <c r="GN12" s="67"/>
      <c r="GO12" s="67"/>
      <c r="GP12" s="67"/>
      <c r="GQ12" s="67"/>
      <c r="GR12" s="67"/>
      <c r="GS12" s="67"/>
      <c r="GT12" s="67"/>
      <c r="GU12" s="67"/>
      <c r="GV12" s="67"/>
      <c r="GW12" s="67"/>
      <c r="GX12" s="67"/>
      <c r="GY12" s="67"/>
      <c r="GZ12" s="67"/>
      <c r="HA12" s="67"/>
      <c r="HB12" s="67"/>
      <c r="HC12" s="67"/>
      <c r="HD12" s="67"/>
      <c r="HE12" s="67"/>
      <c r="HF12" s="67"/>
      <c r="HG12" s="67"/>
      <c r="HH12" s="67"/>
      <c r="HI12" s="67"/>
      <c r="HJ12" s="67"/>
      <c r="HK12" s="67"/>
      <c r="HL12" s="67"/>
      <c r="HM12" s="67"/>
      <c r="HN12" s="67"/>
      <c r="HO12" s="67"/>
      <c r="HP12" s="67"/>
      <c r="HQ12" s="67"/>
      <c r="HR12" s="67"/>
      <c r="HS12" s="67"/>
      <c r="HT12" s="67"/>
      <c r="HU12" s="67"/>
      <c r="HV12" s="67"/>
      <c r="HW12" s="67"/>
      <c r="HX12" s="67"/>
      <c r="HY12" s="67"/>
      <c r="HZ12" s="67"/>
    </row>
    <row r="13" s="30" customFormat="1" ht="30" customHeight="1" spans="1:234">
      <c r="A13" s="10"/>
      <c r="B13" s="10"/>
      <c r="C13" s="10"/>
      <c r="D13" s="10"/>
      <c r="E13" s="10"/>
      <c r="F13" s="10"/>
      <c r="G13" s="16"/>
      <c r="H13" s="25"/>
      <c r="I13" s="25"/>
      <c r="J13" s="41"/>
      <c r="K13" s="68"/>
      <c r="L13" s="67"/>
      <c r="M13" s="67"/>
      <c r="N13" s="67"/>
      <c r="O13" s="67"/>
      <c r="P13" s="67"/>
      <c r="Q13" s="67"/>
      <c r="R13" s="67"/>
      <c r="S13" s="67"/>
      <c r="T13" s="67"/>
      <c r="U13" s="67"/>
      <c r="V13" s="67"/>
      <c r="W13" s="67"/>
      <c r="X13" s="67"/>
      <c r="Y13" s="67"/>
      <c r="Z13" s="67"/>
      <c r="AA13" s="67"/>
      <c r="AB13" s="67"/>
      <c r="AC13" s="67"/>
      <c r="AD13" s="67"/>
      <c r="AE13" s="67"/>
      <c r="AF13" s="67"/>
      <c r="AG13" s="67"/>
      <c r="AH13" s="67"/>
      <c r="AI13" s="67"/>
      <c r="AJ13" s="67"/>
      <c r="AK13" s="67"/>
      <c r="AL13" s="67"/>
      <c r="AM13" s="67"/>
      <c r="AN13" s="67"/>
      <c r="AO13" s="67"/>
      <c r="AP13" s="67"/>
      <c r="AQ13" s="67"/>
      <c r="AR13" s="67"/>
      <c r="AS13" s="67"/>
      <c r="AT13" s="67"/>
      <c r="AU13" s="67"/>
      <c r="AV13" s="67"/>
      <c r="AW13" s="67"/>
      <c r="AX13" s="67"/>
      <c r="AY13" s="67"/>
      <c r="AZ13" s="67"/>
      <c r="BA13" s="67"/>
      <c r="BB13" s="67"/>
      <c r="BC13" s="67"/>
      <c r="BD13" s="67"/>
      <c r="BE13" s="67"/>
      <c r="BF13" s="67"/>
      <c r="BG13" s="67"/>
      <c r="BH13" s="67"/>
      <c r="BI13" s="67"/>
      <c r="BJ13" s="67"/>
      <c r="BK13" s="67"/>
      <c r="BL13" s="67"/>
      <c r="BM13" s="67"/>
      <c r="BN13" s="67"/>
      <c r="BO13" s="67"/>
      <c r="BP13" s="67"/>
      <c r="BQ13" s="67"/>
      <c r="BR13" s="67"/>
      <c r="BS13" s="67"/>
      <c r="BT13" s="67"/>
      <c r="BU13" s="67"/>
      <c r="BV13" s="67"/>
      <c r="BW13" s="67"/>
      <c r="BX13" s="67"/>
      <c r="BY13" s="67"/>
      <c r="BZ13" s="67"/>
      <c r="CA13" s="67"/>
      <c r="CB13" s="67"/>
      <c r="CC13" s="67"/>
      <c r="CD13" s="67"/>
      <c r="CE13" s="67"/>
      <c r="CF13" s="67"/>
      <c r="CG13" s="67"/>
      <c r="CH13" s="67"/>
      <c r="CI13" s="67"/>
      <c r="CJ13" s="67"/>
      <c r="CK13" s="67"/>
      <c r="CL13" s="67"/>
      <c r="CM13" s="67"/>
      <c r="CN13" s="67"/>
      <c r="CO13" s="67"/>
      <c r="CP13" s="67"/>
      <c r="CQ13" s="67"/>
      <c r="CR13" s="67"/>
      <c r="CS13" s="67"/>
      <c r="CT13" s="67"/>
      <c r="CU13" s="67"/>
      <c r="CV13" s="67"/>
      <c r="CW13" s="67"/>
      <c r="CX13" s="67"/>
      <c r="CY13" s="67"/>
      <c r="CZ13" s="67"/>
      <c r="DA13" s="67"/>
      <c r="DB13" s="67"/>
      <c r="DC13" s="67"/>
      <c r="DD13" s="67"/>
      <c r="DE13" s="67"/>
      <c r="DF13" s="67"/>
      <c r="DG13" s="67"/>
      <c r="DH13" s="67"/>
      <c r="DI13" s="67"/>
      <c r="DJ13" s="67"/>
      <c r="DK13" s="67"/>
      <c r="DL13" s="67"/>
      <c r="DM13" s="67"/>
      <c r="DN13" s="67"/>
      <c r="DO13" s="67"/>
      <c r="DP13" s="67"/>
      <c r="DQ13" s="67"/>
      <c r="DR13" s="67"/>
      <c r="DS13" s="67"/>
      <c r="DT13" s="67"/>
      <c r="DU13" s="67"/>
      <c r="DV13" s="67"/>
      <c r="DW13" s="67"/>
      <c r="DX13" s="67"/>
      <c r="DY13" s="67"/>
      <c r="DZ13" s="67"/>
      <c r="EA13" s="67"/>
      <c r="EB13" s="67"/>
      <c r="EC13" s="67"/>
      <c r="ED13" s="67"/>
      <c r="EE13" s="67"/>
      <c r="EF13" s="67"/>
      <c r="EG13" s="67"/>
      <c r="EH13" s="67"/>
      <c r="EI13" s="67"/>
      <c r="EJ13" s="67"/>
      <c r="EK13" s="67"/>
      <c r="EL13" s="67"/>
      <c r="EM13" s="67"/>
      <c r="EN13" s="67"/>
      <c r="EO13" s="67"/>
      <c r="EP13" s="67"/>
      <c r="EQ13" s="67"/>
      <c r="ER13" s="67"/>
      <c r="ES13" s="67"/>
      <c r="ET13" s="67"/>
      <c r="EU13" s="67"/>
      <c r="EV13" s="67"/>
      <c r="EW13" s="67"/>
      <c r="EX13" s="67"/>
      <c r="EY13" s="67"/>
      <c r="EZ13" s="67"/>
      <c r="FA13" s="67"/>
      <c r="FB13" s="67"/>
      <c r="FC13" s="67"/>
      <c r="FD13" s="67"/>
      <c r="FE13" s="67"/>
      <c r="FF13" s="67"/>
      <c r="FG13" s="67"/>
      <c r="FH13" s="67"/>
      <c r="FI13" s="67"/>
      <c r="FJ13" s="67"/>
      <c r="FK13" s="67"/>
      <c r="FL13" s="67"/>
      <c r="FM13" s="67"/>
      <c r="FN13" s="67"/>
      <c r="FO13" s="67"/>
      <c r="FP13" s="67"/>
      <c r="FQ13" s="67"/>
      <c r="FR13" s="67"/>
      <c r="FS13" s="67"/>
      <c r="FT13" s="67"/>
      <c r="FU13" s="67"/>
      <c r="FV13" s="67"/>
      <c r="FW13" s="67"/>
      <c r="FX13" s="67"/>
      <c r="FY13" s="67"/>
      <c r="FZ13" s="67"/>
      <c r="GA13" s="67"/>
      <c r="GB13" s="67"/>
      <c r="GC13" s="67"/>
      <c r="GD13" s="67"/>
      <c r="GE13" s="67"/>
      <c r="GF13" s="67"/>
      <c r="GG13" s="67"/>
      <c r="GH13" s="67"/>
      <c r="GI13" s="67"/>
      <c r="GJ13" s="67"/>
      <c r="GK13" s="67"/>
      <c r="GL13" s="67"/>
      <c r="GM13" s="67"/>
      <c r="GN13" s="67"/>
      <c r="GO13" s="67"/>
      <c r="GP13" s="67"/>
      <c r="GQ13" s="67"/>
      <c r="GR13" s="67"/>
      <c r="GS13" s="67"/>
      <c r="GT13" s="67"/>
      <c r="GU13" s="67"/>
      <c r="GV13" s="67"/>
      <c r="GW13" s="67"/>
      <c r="GX13" s="67"/>
      <c r="GY13" s="67"/>
      <c r="GZ13" s="67"/>
      <c r="HA13" s="67"/>
      <c r="HB13" s="67"/>
      <c r="HC13" s="67"/>
      <c r="HD13" s="67"/>
      <c r="HE13" s="67"/>
      <c r="HF13" s="67"/>
      <c r="HG13" s="67"/>
      <c r="HH13" s="67"/>
      <c r="HI13" s="67"/>
      <c r="HJ13" s="67"/>
      <c r="HK13" s="67"/>
      <c r="HL13" s="67"/>
      <c r="HM13" s="67"/>
      <c r="HN13" s="67"/>
      <c r="HO13" s="67"/>
      <c r="HP13" s="67"/>
      <c r="HQ13" s="67"/>
      <c r="HR13" s="67"/>
      <c r="HS13" s="67"/>
      <c r="HT13" s="67"/>
      <c r="HU13" s="67"/>
      <c r="HV13" s="67"/>
      <c r="HW13" s="67"/>
      <c r="HX13" s="67"/>
      <c r="HY13" s="67"/>
      <c r="HZ13" s="67"/>
    </row>
    <row r="14" s="30" customFormat="1" ht="26" customHeight="1" spans="1:11">
      <c r="A14" s="10"/>
      <c r="B14" s="9" t="s">
        <v>99</v>
      </c>
      <c r="C14" s="9"/>
      <c r="D14" s="9"/>
      <c r="E14" s="9"/>
      <c r="F14" s="9"/>
      <c r="G14" s="12"/>
      <c r="H14" s="12"/>
      <c r="I14" s="12"/>
      <c r="J14" s="40"/>
      <c r="K14" s="10"/>
    </row>
    <row r="15" s="30" customFormat="1" ht="25" customHeight="1" spans="1:11">
      <c r="A15" s="10"/>
      <c r="B15" s="26" t="s">
        <v>115</v>
      </c>
      <c r="C15" s="27"/>
      <c r="D15" s="27"/>
      <c r="E15" s="27"/>
      <c r="F15" s="28"/>
      <c r="G15" s="29"/>
      <c r="H15" s="29"/>
      <c r="I15" s="12"/>
      <c r="J15" s="40">
        <f>J14+J9</f>
        <v>23608</v>
      </c>
      <c r="K15" s="10"/>
    </row>
    <row r="16" s="30" customFormat="1" ht="19.5" customHeight="1" spans="3:10">
      <c r="C16" s="31"/>
      <c r="D16" s="32"/>
      <c r="E16" s="32"/>
      <c r="F16" s="32"/>
      <c r="G16" s="33" t="s">
        <v>116</v>
      </c>
      <c r="H16" s="33"/>
      <c r="I16" s="33"/>
      <c r="J16" s="33"/>
    </row>
    <row r="17" s="30" customFormat="1" ht="19.5" customHeight="1" spans="2:10">
      <c r="B17" s="34"/>
      <c r="C17" s="35"/>
      <c r="D17" s="36"/>
      <c r="E17" s="36"/>
      <c r="F17" s="36"/>
      <c r="G17" s="37">
        <v>44768</v>
      </c>
      <c r="H17" s="37"/>
      <c r="I17" s="37"/>
      <c r="J17" s="37"/>
    </row>
    <row r="18" s="30" customFormat="1" ht="27" customHeight="1" spans="4:9">
      <c r="D18" s="60"/>
      <c r="E18" s="60"/>
      <c r="F18" s="60"/>
      <c r="G18" s="60"/>
      <c r="H18" s="60"/>
      <c r="I18" s="61"/>
    </row>
    <row r="19" s="30" customFormat="1" ht="24" customHeight="1" spans="4:9">
      <c r="D19" s="60"/>
      <c r="E19" s="60"/>
      <c r="F19" s="60"/>
      <c r="G19" s="60"/>
      <c r="H19" s="60"/>
      <c r="I19" s="61"/>
    </row>
  </sheetData>
  <mergeCells count="20">
    <mergeCell ref="A1:K1"/>
    <mergeCell ref="E2:F2"/>
    <mergeCell ref="H2:I2"/>
    <mergeCell ref="A3:K3"/>
    <mergeCell ref="C4:G4"/>
    <mergeCell ref="C5:G5"/>
    <mergeCell ref="C6:G6"/>
    <mergeCell ref="C7:G7"/>
    <mergeCell ref="C8:G8"/>
    <mergeCell ref="C9:G9"/>
    <mergeCell ref="A10:K10"/>
    <mergeCell ref="C11:F11"/>
    <mergeCell ref="C12:F12"/>
    <mergeCell ref="C13:F13"/>
    <mergeCell ref="B14:F14"/>
    <mergeCell ref="B15:F15"/>
    <mergeCell ref="C16:D16"/>
    <mergeCell ref="G16:J16"/>
    <mergeCell ref="C17:D17"/>
    <mergeCell ref="G17:J17"/>
  </mergeCells>
  <printOptions horizontalCentered="1"/>
  <pageMargins left="0.314583333333333" right="0.314583333333333" top="0.786805555555556" bottom="0.708333333333333" header="0.5" footer="0.5"/>
  <pageSetup paperSize="9" orientation="landscape" horizontalDpi="600"/>
  <headerFooter>
    <oddFooter>&amp;C第 &amp;P 页，共 &amp;N 页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IA19"/>
  <sheetViews>
    <sheetView workbookViewId="0">
      <selection activeCell="E220" sqref="E220"/>
    </sheetView>
  </sheetViews>
  <sheetFormatPr defaultColWidth="9" defaultRowHeight="12.75"/>
  <cols>
    <col min="1" max="1" width="6.875" style="30" customWidth="1"/>
    <col min="2" max="2" width="9.5" style="30" customWidth="1"/>
    <col min="3" max="3" width="12.375" style="30" customWidth="1"/>
    <col min="4" max="4" width="12.625" style="60" customWidth="1"/>
    <col min="5" max="5" width="7.875" style="60" customWidth="1"/>
    <col min="6" max="6" width="11.625" style="60" customWidth="1"/>
    <col min="7" max="7" width="10.875" style="60" customWidth="1"/>
    <col min="8" max="8" width="14.375" style="60" customWidth="1"/>
    <col min="9" max="9" width="14.875" style="61" customWidth="1"/>
    <col min="10" max="10" width="17.125" style="30" customWidth="1"/>
    <col min="11" max="11" width="21.625" style="30" customWidth="1"/>
    <col min="12" max="12" width="13" style="30" customWidth="1"/>
    <col min="13" max="32" width="9" style="30"/>
    <col min="33" max="16384" width="5.625" style="30"/>
  </cols>
  <sheetData>
    <row r="1" s="58" customFormat="1" ht="30" customHeight="1" spans="1:227">
      <c r="A1" s="4" t="s">
        <v>74</v>
      </c>
      <c r="B1" s="5"/>
      <c r="C1" s="5"/>
      <c r="D1" s="5"/>
      <c r="E1" s="5"/>
      <c r="F1" s="5"/>
      <c r="G1" s="5"/>
      <c r="H1" s="5"/>
      <c r="I1" s="5"/>
      <c r="J1" s="5"/>
      <c r="K1" s="5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  <c r="AB1" s="66"/>
      <c r="AC1" s="66"/>
      <c r="AD1" s="66"/>
      <c r="AE1" s="66"/>
      <c r="AF1" s="66"/>
      <c r="AG1" s="66"/>
      <c r="AH1" s="66"/>
      <c r="AI1" s="66"/>
      <c r="AJ1" s="66"/>
      <c r="AK1" s="66"/>
      <c r="AL1" s="66"/>
      <c r="AM1" s="66"/>
      <c r="AN1" s="66"/>
      <c r="AO1" s="66"/>
      <c r="AP1" s="66"/>
      <c r="AQ1" s="66"/>
      <c r="AR1" s="66"/>
      <c r="AS1" s="66"/>
      <c r="AT1" s="66"/>
      <c r="AU1" s="66"/>
      <c r="AV1" s="66"/>
      <c r="AW1" s="66"/>
      <c r="AX1" s="66"/>
      <c r="AY1" s="66"/>
      <c r="AZ1" s="66"/>
      <c r="BA1" s="66"/>
      <c r="BB1" s="66"/>
      <c r="BC1" s="66"/>
      <c r="BD1" s="66"/>
      <c r="BE1" s="66"/>
      <c r="BF1" s="66"/>
      <c r="BG1" s="66"/>
      <c r="BH1" s="66"/>
      <c r="BI1" s="66"/>
      <c r="BJ1" s="66"/>
      <c r="BK1" s="66"/>
      <c r="BL1" s="66"/>
      <c r="BM1" s="66"/>
      <c r="BN1" s="66"/>
      <c r="BO1" s="66"/>
      <c r="BP1" s="66"/>
      <c r="BQ1" s="66"/>
      <c r="BR1" s="66"/>
      <c r="BS1" s="66"/>
      <c r="BT1" s="66"/>
      <c r="BU1" s="66"/>
      <c r="BV1" s="66"/>
      <c r="BW1" s="66"/>
      <c r="BX1" s="66"/>
      <c r="BY1" s="66"/>
      <c r="BZ1" s="66"/>
      <c r="CA1" s="66"/>
      <c r="CB1" s="66"/>
      <c r="CC1" s="66"/>
      <c r="CD1" s="66"/>
      <c r="CE1" s="66"/>
      <c r="CF1" s="66"/>
      <c r="CG1" s="66"/>
      <c r="CH1" s="66"/>
      <c r="CI1" s="66"/>
      <c r="CJ1" s="66"/>
      <c r="CK1" s="66"/>
      <c r="CL1" s="66"/>
      <c r="CM1" s="66"/>
      <c r="CN1" s="66"/>
      <c r="CO1" s="66"/>
      <c r="CP1" s="66"/>
      <c r="CQ1" s="66"/>
      <c r="CR1" s="66"/>
      <c r="CS1" s="66"/>
      <c r="CT1" s="66"/>
      <c r="CU1" s="66"/>
      <c r="CV1" s="66"/>
      <c r="CW1" s="66"/>
      <c r="CX1" s="66"/>
      <c r="CY1" s="66"/>
      <c r="CZ1" s="66"/>
      <c r="DA1" s="66"/>
      <c r="DB1" s="66"/>
      <c r="DC1" s="66"/>
      <c r="DD1" s="66"/>
      <c r="DE1" s="66"/>
      <c r="DF1" s="66"/>
      <c r="DG1" s="66"/>
      <c r="DH1" s="66"/>
      <c r="DI1" s="66"/>
      <c r="DJ1" s="66"/>
      <c r="DK1" s="66"/>
      <c r="DL1" s="66"/>
      <c r="DM1" s="66"/>
      <c r="DN1" s="66"/>
      <c r="DO1" s="66"/>
      <c r="DP1" s="66"/>
      <c r="DQ1" s="66"/>
      <c r="DR1" s="66"/>
      <c r="DS1" s="66"/>
      <c r="DT1" s="66"/>
      <c r="DU1" s="66"/>
      <c r="DV1" s="66"/>
      <c r="DW1" s="66"/>
      <c r="DX1" s="66"/>
      <c r="DY1" s="66"/>
      <c r="DZ1" s="66"/>
      <c r="EA1" s="66"/>
      <c r="EB1" s="66"/>
      <c r="EC1" s="66"/>
      <c r="ED1" s="66"/>
      <c r="EE1" s="66"/>
      <c r="EF1" s="66"/>
      <c r="EG1" s="66"/>
      <c r="EH1" s="66"/>
      <c r="EI1" s="66"/>
      <c r="EJ1" s="66"/>
      <c r="EK1" s="66"/>
      <c r="EL1" s="66"/>
      <c r="EM1" s="66"/>
      <c r="EN1" s="66"/>
      <c r="EO1" s="66"/>
      <c r="EP1" s="66"/>
      <c r="EQ1" s="66"/>
      <c r="ER1" s="66"/>
      <c r="ES1" s="66"/>
      <c r="ET1" s="66"/>
      <c r="EU1" s="66"/>
      <c r="EV1" s="66"/>
      <c r="EW1" s="66"/>
      <c r="EX1" s="66"/>
      <c r="EY1" s="66"/>
      <c r="EZ1" s="66"/>
      <c r="FA1" s="66"/>
      <c r="FB1" s="66"/>
      <c r="FC1" s="66"/>
      <c r="FD1" s="66"/>
      <c r="FE1" s="66"/>
      <c r="FF1" s="66"/>
      <c r="FG1" s="66"/>
      <c r="FH1" s="66"/>
      <c r="FI1" s="66"/>
      <c r="FJ1" s="66"/>
      <c r="FK1" s="66"/>
      <c r="FL1" s="66"/>
      <c r="FM1" s="66"/>
      <c r="FN1" s="66"/>
      <c r="FO1" s="66"/>
      <c r="FP1" s="66"/>
      <c r="FQ1" s="66"/>
      <c r="FR1" s="66"/>
      <c r="FS1" s="66"/>
      <c r="FT1" s="66"/>
      <c r="FU1" s="66"/>
      <c r="FV1" s="66"/>
      <c r="FW1" s="66"/>
      <c r="FX1" s="66"/>
      <c r="FY1" s="66"/>
      <c r="FZ1" s="66"/>
      <c r="GA1" s="66"/>
      <c r="GB1" s="66"/>
      <c r="GC1" s="66"/>
      <c r="GD1" s="66"/>
      <c r="GE1" s="66"/>
      <c r="GF1" s="66"/>
      <c r="GG1" s="66"/>
      <c r="GH1" s="66"/>
      <c r="GI1" s="66"/>
      <c r="GJ1" s="66"/>
      <c r="GK1" s="66"/>
      <c r="GL1" s="66"/>
      <c r="GM1" s="66"/>
      <c r="GN1" s="66"/>
      <c r="GO1" s="66"/>
      <c r="GP1" s="66"/>
      <c r="GQ1" s="66"/>
      <c r="GR1" s="66"/>
      <c r="GS1" s="66"/>
      <c r="GT1" s="66"/>
      <c r="GU1" s="66"/>
      <c r="GV1" s="66"/>
      <c r="GW1" s="66"/>
      <c r="GX1" s="66"/>
      <c r="GY1" s="66"/>
      <c r="GZ1" s="66"/>
      <c r="HA1" s="66"/>
      <c r="HB1" s="66"/>
      <c r="HC1" s="66"/>
      <c r="HD1" s="66"/>
      <c r="HE1" s="66"/>
      <c r="HF1" s="66"/>
      <c r="HG1" s="66"/>
      <c r="HH1" s="66"/>
      <c r="HI1" s="66"/>
      <c r="HJ1" s="66"/>
      <c r="HK1" s="66"/>
      <c r="HL1" s="66"/>
      <c r="HM1" s="66"/>
      <c r="HN1" s="66"/>
      <c r="HO1" s="66"/>
      <c r="HP1" s="66"/>
      <c r="HQ1" s="66"/>
      <c r="HR1" s="66"/>
      <c r="HS1" s="66"/>
    </row>
    <row r="2" s="30" customFormat="1" ht="26.1" customHeight="1" spans="1:234">
      <c r="A2" s="10" t="s">
        <v>75</v>
      </c>
      <c r="B2" s="7" t="s">
        <v>76</v>
      </c>
      <c r="C2" s="8" t="s">
        <v>298</v>
      </c>
      <c r="D2" s="7" t="s">
        <v>78</v>
      </c>
      <c r="E2" s="8" t="s">
        <v>79</v>
      </c>
      <c r="F2" s="8"/>
      <c r="G2" s="7" t="s">
        <v>80</v>
      </c>
      <c r="H2" s="10" t="s">
        <v>81</v>
      </c>
      <c r="I2" s="10"/>
      <c r="J2" s="7" t="s">
        <v>82</v>
      </c>
      <c r="K2" s="8">
        <v>2</v>
      </c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7"/>
      <c r="AD2" s="67"/>
      <c r="AE2" s="67"/>
      <c r="AF2" s="67"/>
      <c r="AG2" s="67"/>
      <c r="AH2" s="67"/>
      <c r="AI2" s="67"/>
      <c r="AJ2" s="67"/>
      <c r="AK2" s="67"/>
      <c r="AL2" s="67"/>
      <c r="AM2" s="67"/>
      <c r="AN2" s="67"/>
      <c r="AO2" s="67"/>
      <c r="AP2" s="67"/>
      <c r="AQ2" s="67"/>
      <c r="AR2" s="67"/>
      <c r="AS2" s="67"/>
      <c r="AT2" s="67"/>
      <c r="AU2" s="67"/>
      <c r="AV2" s="67"/>
      <c r="AW2" s="67"/>
      <c r="AX2" s="67"/>
      <c r="AY2" s="67"/>
      <c r="AZ2" s="67"/>
      <c r="BA2" s="67"/>
      <c r="BB2" s="67"/>
      <c r="BC2" s="67"/>
      <c r="BD2" s="67"/>
      <c r="BE2" s="67"/>
      <c r="BF2" s="67"/>
      <c r="BG2" s="67"/>
      <c r="BH2" s="67"/>
      <c r="BI2" s="67"/>
      <c r="BJ2" s="67"/>
      <c r="BK2" s="67"/>
      <c r="BL2" s="67"/>
      <c r="BM2" s="67"/>
      <c r="BN2" s="67"/>
      <c r="BO2" s="67"/>
      <c r="BP2" s="67"/>
      <c r="BQ2" s="67"/>
      <c r="BR2" s="67"/>
      <c r="BS2" s="67"/>
      <c r="BT2" s="67"/>
      <c r="BU2" s="67"/>
      <c r="BV2" s="67"/>
      <c r="BW2" s="67"/>
      <c r="BX2" s="67"/>
      <c r="BY2" s="67"/>
      <c r="BZ2" s="67"/>
      <c r="CA2" s="67"/>
      <c r="CB2" s="67"/>
      <c r="CC2" s="67"/>
      <c r="CD2" s="67"/>
      <c r="CE2" s="67"/>
      <c r="CF2" s="67"/>
      <c r="CG2" s="67"/>
      <c r="CH2" s="67"/>
      <c r="CI2" s="67"/>
      <c r="CJ2" s="67"/>
      <c r="CK2" s="67"/>
      <c r="CL2" s="67"/>
      <c r="CM2" s="67"/>
      <c r="CN2" s="67"/>
      <c r="CO2" s="67"/>
      <c r="CP2" s="67"/>
      <c r="CQ2" s="67"/>
      <c r="CR2" s="67"/>
      <c r="CS2" s="67"/>
      <c r="CT2" s="67"/>
      <c r="CU2" s="67"/>
      <c r="CV2" s="67"/>
      <c r="CW2" s="67"/>
      <c r="CX2" s="67"/>
      <c r="CY2" s="67"/>
      <c r="CZ2" s="67"/>
      <c r="DA2" s="67"/>
      <c r="DB2" s="67"/>
      <c r="DC2" s="67"/>
      <c r="DD2" s="67"/>
      <c r="DE2" s="67"/>
      <c r="DF2" s="67"/>
      <c r="DG2" s="67"/>
      <c r="DH2" s="67"/>
      <c r="DI2" s="67"/>
      <c r="DJ2" s="67"/>
      <c r="DK2" s="67"/>
      <c r="DL2" s="67"/>
      <c r="DM2" s="67"/>
      <c r="DN2" s="67"/>
      <c r="DO2" s="67"/>
      <c r="DP2" s="67"/>
      <c r="DQ2" s="67"/>
      <c r="DR2" s="67"/>
      <c r="DS2" s="67"/>
      <c r="DT2" s="67"/>
      <c r="DU2" s="67"/>
      <c r="DV2" s="67"/>
      <c r="DW2" s="67"/>
      <c r="DX2" s="67"/>
      <c r="DY2" s="67"/>
      <c r="DZ2" s="67"/>
      <c r="EA2" s="67"/>
      <c r="EB2" s="67"/>
      <c r="EC2" s="67"/>
      <c r="ED2" s="67"/>
      <c r="EE2" s="67"/>
      <c r="EF2" s="67"/>
      <c r="EG2" s="67"/>
      <c r="EH2" s="67"/>
      <c r="EI2" s="67"/>
      <c r="EJ2" s="67"/>
      <c r="EK2" s="67"/>
      <c r="EL2" s="67"/>
      <c r="EM2" s="67"/>
      <c r="EN2" s="67"/>
      <c r="EO2" s="67"/>
      <c r="EP2" s="67"/>
      <c r="EQ2" s="67"/>
      <c r="ER2" s="67"/>
      <c r="ES2" s="67"/>
      <c r="ET2" s="67"/>
      <c r="EU2" s="67"/>
      <c r="EV2" s="67"/>
      <c r="EW2" s="67"/>
      <c r="EX2" s="67"/>
      <c r="EY2" s="67"/>
      <c r="EZ2" s="67"/>
      <c r="FA2" s="67"/>
      <c r="FB2" s="67"/>
      <c r="FC2" s="67"/>
      <c r="FD2" s="67"/>
      <c r="FE2" s="67"/>
      <c r="FF2" s="67"/>
      <c r="FG2" s="67"/>
      <c r="FH2" s="67"/>
      <c r="FI2" s="67"/>
      <c r="FJ2" s="67"/>
      <c r="FK2" s="67"/>
      <c r="FL2" s="67"/>
      <c r="FM2" s="67"/>
      <c r="FN2" s="67"/>
      <c r="FO2" s="67"/>
      <c r="FP2" s="67"/>
      <c r="FQ2" s="67"/>
      <c r="FR2" s="67"/>
      <c r="FS2" s="67"/>
      <c r="FT2" s="67"/>
      <c r="FU2" s="67"/>
      <c r="FV2" s="67"/>
      <c r="FW2" s="67"/>
      <c r="FX2" s="67"/>
      <c r="FY2" s="67"/>
      <c r="FZ2" s="67"/>
      <c r="GA2" s="67"/>
      <c r="GB2" s="67"/>
      <c r="GC2" s="67"/>
      <c r="GD2" s="67"/>
      <c r="GE2" s="67"/>
      <c r="GF2" s="67"/>
      <c r="GG2" s="67"/>
      <c r="GH2" s="67"/>
      <c r="GI2" s="67"/>
      <c r="GJ2" s="67"/>
      <c r="GK2" s="67"/>
      <c r="GL2" s="67"/>
      <c r="GM2" s="67"/>
      <c r="GN2" s="67"/>
      <c r="GO2" s="67"/>
      <c r="GP2" s="67"/>
      <c r="GQ2" s="67"/>
      <c r="GR2" s="67"/>
      <c r="GS2" s="67"/>
      <c r="GT2" s="67"/>
      <c r="GU2" s="67"/>
      <c r="GV2" s="67"/>
      <c r="GW2" s="67"/>
      <c r="GX2" s="67"/>
      <c r="GY2" s="67"/>
      <c r="GZ2" s="67"/>
      <c r="HA2" s="67"/>
      <c r="HB2" s="67"/>
      <c r="HC2" s="67"/>
      <c r="HD2" s="67"/>
      <c r="HE2" s="67"/>
      <c r="HF2" s="67"/>
      <c r="HG2" s="67"/>
      <c r="HH2" s="67"/>
      <c r="HI2" s="67"/>
      <c r="HJ2" s="67"/>
      <c r="HK2" s="67"/>
      <c r="HL2" s="67"/>
      <c r="HM2" s="67"/>
      <c r="HN2" s="67"/>
      <c r="HO2" s="67"/>
      <c r="HP2" s="67"/>
      <c r="HQ2" s="67"/>
      <c r="HR2" s="67"/>
      <c r="HS2" s="67"/>
      <c r="HT2" s="67"/>
      <c r="HU2" s="67"/>
      <c r="HV2" s="67"/>
      <c r="HW2" s="67"/>
      <c r="HX2" s="67"/>
      <c r="HY2" s="67"/>
      <c r="HZ2" s="67"/>
    </row>
    <row r="3" s="30" customFormat="1" ht="22" customHeight="1" spans="1:235">
      <c r="A3" s="9" t="s">
        <v>83</v>
      </c>
      <c r="B3" s="9"/>
      <c r="C3" s="9"/>
      <c r="D3" s="9"/>
      <c r="E3" s="9"/>
      <c r="F3" s="9"/>
      <c r="G3" s="9"/>
      <c r="H3" s="9"/>
      <c r="I3" s="9"/>
      <c r="J3" s="9"/>
      <c r="K3" s="9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  <c r="AC3" s="67"/>
      <c r="AD3" s="67"/>
      <c r="AE3" s="67"/>
      <c r="AF3" s="67"/>
      <c r="AG3" s="67"/>
      <c r="AH3" s="67"/>
      <c r="AI3" s="67"/>
      <c r="AJ3" s="67"/>
      <c r="AK3" s="67"/>
      <c r="AL3" s="67"/>
      <c r="AM3" s="67"/>
      <c r="AN3" s="67"/>
      <c r="AO3" s="67"/>
      <c r="AP3" s="67"/>
      <c r="AQ3" s="67"/>
      <c r="AR3" s="67"/>
      <c r="AS3" s="67"/>
      <c r="AT3" s="67"/>
      <c r="AU3" s="67"/>
      <c r="AV3" s="67"/>
      <c r="AW3" s="67"/>
      <c r="AX3" s="67"/>
      <c r="AY3" s="67"/>
      <c r="AZ3" s="67"/>
      <c r="BA3" s="67"/>
      <c r="BB3" s="67"/>
      <c r="BC3" s="67"/>
      <c r="BD3" s="67"/>
      <c r="BE3" s="67"/>
      <c r="BF3" s="67"/>
      <c r="BG3" s="67"/>
      <c r="BH3" s="67"/>
      <c r="BI3" s="67"/>
      <c r="BJ3" s="67"/>
      <c r="BK3" s="67"/>
      <c r="BL3" s="67"/>
      <c r="BM3" s="67"/>
      <c r="BN3" s="67"/>
      <c r="BO3" s="67"/>
      <c r="BP3" s="67"/>
      <c r="BQ3" s="67"/>
      <c r="BR3" s="67"/>
      <c r="BS3" s="67"/>
      <c r="BT3" s="67"/>
      <c r="BU3" s="67"/>
      <c r="BV3" s="67"/>
      <c r="BW3" s="67"/>
      <c r="BX3" s="67"/>
      <c r="BY3" s="67"/>
      <c r="BZ3" s="67"/>
      <c r="CA3" s="67"/>
      <c r="CB3" s="67"/>
      <c r="CC3" s="67"/>
      <c r="CD3" s="67"/>
      <c r="CE3" s="67"/>
      <c r="CF3" s="67"/>
      <c r="CG3" s="67"/>
      <c r="CH3" s="67"/>
      <c r="CI3" s="67"/>
      <c r="CJ3" s="67"/>
      <c r="CK3" s="67"/>
      <c r="CL3" s="67"/>
      <c r="CM3" s="67"/>
      <c r="CN3" s="67"/>
      <c r="CO3" s="67"/>
      <c r="CP3" s="67"/>
      <c r="CQ3" s="67"/>
      <c r="CR3" s="67"/>
      <c r="CS3" s="67"/>
      <c r="CT3" s="67"/>
      <c r="CU3" s="67"/>
      <c r="CV3" s="67"/>
      <c r="CW3" s="67"/>
      <c r="CX3" s="67"/>
      <c r="CY3" s="67"/>
      <c r="CZ3" s="67"/>
      <c r="DA3" s="67"/>
      <c r="DB3" s="67"/>
      <c r="DC3" s="67"/>
      <c r="DD3" s="67"/>
      <c r="DE3" s="67"/>
      <c r="DF3" s="67"/>
      <c r="DG3" s="67"/>
      <c r="DH3" s="67"/>
      <c r="DI3" s="67"/>
      <c r="DJ3" s="67"/>
      <c r="DK3" s="67"/>
      <c r="DL3" s="67"/>
      <c r="DM3" s="67"/>
      <c r="DN3" s="67"/>
      <c r="DO3" s="67"/>
      <c r="DP3" s="67"/>
      <c r="DQ3" s="67"/>
      <c r="DR3" s="67"/>
      <c r="DS3" s="67"/>
      <c r="DT3" s="67"/>
      <c r="DU3" s="67"/>
      <c r="DV3" s="67"/>
      <c r="DW3" s="67"/>
      <c r="DX3" s="67"/>
      <c r="DY3" s="67"/>
      <c r="DZ3" s="67"/>
      <c r="EA3" s="67"/>
      <c r="EB3" s="67"/>
      <c r="EC3" s="67"/>
      <c r="ED3" s="67"/>
      <c r="EE3" s="67"/>
      <c r="EF3" s="67"/>
      <c r="EG3" s="67"/>
      <c r="EH3" s="67"/>
      <c r="EI3" s="67"/>
      <c r="EJ3" s="67"/>
      <c r="EK3" s="67"/>
      <c r="EL3" s="67"/>
      <c r="EM3" s="67"/>
      <c r="EN3" s="67"/>
      <c r="EO3" s="67"/>
      <c r="EP3" s="67"/>
      <c r="EQ3" s="67"/>
      <c r="ER3" s="67"/>
      <c r="ES3" s="67"/>
      <c r="ET3" s="67"/>
      <c r="EU3" s="67"/>
      <c r="EV3" s="67"/>
      <c r="EW3" s="67"/>
      <c r="EX3" s="67"/>
      <c r="EY3" s="67"/>
      <c r="EZ3" s="67"/>
      <c r="FA3" s="67"/>
      <c r="FB3" s="67"/>
      <c r="FC3" s="67"/>
      <c r="FD3" s="67"/>
      <c r="FE3" s="67"/>
      <c r="FF3" s="67"/>
      <c r="FG3" s="67"/>
      <c r="FH3" s="67"/>
      <c r="FI3" s="67"/>
      <c r="FJ3" s="67"/>
      <c r="FK3" s="67"/>
      <c r="FL3" s="67"/>
      <c r="FM3" s="67"/>
      <c r="FN3" s="67"/>
      <c r="FO3" s="67"/>
      <c r="FP3" s="67"/>
      <c r="FQ3" s="67"/>
      <c r="FR3" s="67"/>
      <c r="FS3" s="67"/>
      <c r="FT3" s="67"/>
      <c r="FU3" s="67"/>
      <c r="FV3" s="67"/>
      <c r="FW3" s="67"/>
      <c r="FX3" s="67"/>
      <c r="FY3" s="67"/>
      <c r="FZ3" s="67"/>
      <c r="GA3" s="67"/>
      <c r="GB3" s="67"/>
      <c r="GC3" s="67"/>
      <c r="GD3" s="67"/>
      <c r="GE3" s="67"/>
      <c r="GF3" s="67"/>
      <c r="GG3" s="67"/>
      <c r="GH3" s="67"/>
      <c r="GI3" s="67"/>
      <c r="GJ3" s="67"/>
      <c r="GK3" s="67"/>
      <c r="GL3" s="67"/>
      <c r="GM3" s="67"/>
      <c r="GN3" s="67"/>
      <c r="GO3" s="67"/>
      <c r="GP3" s="67"/>
      <c r="GQ3" s="67"/>
      <c r="GR3" s="67"/>
      <c r="GS3" s="67"/>
      <c r="GT3" s="67"/>
      <c r="GU3" s="67"/>
      <c r="GV3" s="67"/>
      <c r="GW3" s="67"/>
      <c r="GX3" s="67"/>
      <c r="GY3" s="67"/>
      <c r="GZ3" s="67"/>
      <c r="HA3" s="67"/>
      <c r="HB3" s="67"/>
      <c r="HC3" s="67"/>
      <c r="HD3" s="67"/>
      <c r="HE3" s="67"/>
      <c r="HF3" s="67"/>
      <c r="HG3" s="67"/>
      <c r="HH3" s="67"/>
      <c r="HI3" s="67"/>
      <c r="HJ3" s="67"/>
      <c r="HK3" s="67"/>
      <c r="HL3" s="67"/>
      <c r="HM3" s="67"/>
      <c r="HN3" s="67"/>
      <c r="HO3" s="67"/>
      <c r="HP3" s="67"/>
      <c r="HQ3" s="67"/>
      <c r="HR3" s="67"/>
      <c r="HS3" s="67"/>
      <c r="HT3" s="67"/>
      <c r="HU3" s="67"/>
      <c r="HV3" s="67"/>
      <c r="HW3" s="67"/>
      <c r="HX3" s="67"/>
      <c r="HY3" s="67"/>
      <c r="HZ3" s="67"/>
      <c r="IA3" s="67"/>
    </row>
    <row r="4" s="30" customFormat="1" ht="32" customHeight="1" spans="1:234">
      <c r="A4" s="10" t="s">
        <v>84</v>
      </c>
      <c r="B4" s="11" t="s">
        <v>85</v>
      </c>
      <c r="C4" s="11" t="s">
        <v>86</v>
      </c>
      <c r="D4" s="11"/>
      <c r="E4" s="11"/>
      <c r="F4" s="11"/>
      <c r="G4" s="11"/>
      <c r="H4" s="12" t="s">
        <v>87</v>
      </c>
      <c r="I4" s="11" t="s">
        <v>88</v>
      </c>
      <c r="J4" s="41" t="s">
        <v>89</v>
      </c>
      <c r="K4" s="68" t="s">
        <v>90</v>
      </c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67"/>
      <c r="Y4" s="67"/>
      <c r="Z4" s="67"/>
      <c r="AA4" s="67"/>
      <c r="AB4" s="67"/>
      <c r="AC4" s="67"/>
      <c r="AD4" s="67"/>
      <c r="AE4" s="67"/>
      <c r="AF4" s="67"/>
      <c r="AG4" s="67"/>
      <c r="AH4" s="67"/>
      <c r="AI4" s="67"/>
      <c r="AJ4" s="67"/>
      <c r="AK4" s="67"/>
      <c r="AL4" s="67"/>
      <c r="AM4" s="67"/>
      <c r="AN4" s="67"/>
      <c r="AO4" s="67"/>
      <c r="AP4" s="67"/>
      <c r="AQ4" s="67"/>
      <c r="AR4" s="67"/>
      <c r="AS4" s="67"/>
      <c r="AT4" s="67"/>
      <c r="AU4" s="67"/>
      <c r="AV4" s="67"/>
      <c r="AW4" s="67"/>
      <c r="AX4" s="67"/>
      <c r="AY4" s="67"/>
      <c r="AZ4" s="67"/>
      <c r="BA4" s="67"/>
      <c r="BB4" s="67"/>
      <c r="BC4" s="67"/>
      <c r="BD4" s="67"/>
      <c r="BE4" s="67"/>
      <c r="BF4" s="67"/>
      <c r="BG4" s="67"/>
      <c r="BH4" s="67"/>
      <c r="BI4" s="67"/>
      <c r="BJ4" s="67"/>
      <c r="BK4" s="67"/>
      <c r="BL4" s="67"/>
      <c r="BM4" s="67"/>
      <c r="BN4" s="67"/>
      <c r="BO4" s="67"/>
      <c r="BP4" s="67"/>
      <c r="BQ4" s="67"/>
      <c r="BR4" s="67"/>
      <c r="BS4" s="67"/>
      <c r="BT4" s="67"/>
      <c r="BU4" s="67"/>
      <c r="BV4" s="67"/>
      <c r="BW4" s="67"/>
      <c r="BX4" s="67"/>
      <c r="BY4" s="67"/>
      <c r="BZ4" s="67"/>
      <c r="CA4" s="67"/>
      <c r="CB4" s="67"/>
      <c r="CC4" s="67"/>
      <c r="CD4" s="67"/>
      <c r="CE4" s="67"/>
      <c r="CF4" s="67"/>
      <c r="CG4" s="67"/>
      <c r="CH4" s="67"/>
      <c r="CI4" s="67"/>
      <c r="CJ4" s="67"/>
      <c r="CK4" s="67"/>
      <c r="CL4" s="67"/>
      <c r="CM4" s="67"/>
      <c r="CN4" s="67"/>
      <c r="CO4" s="67"/>
      <c r="CP4" s="67"/>
      <c r="CQ4" s="67"/>
      <c r="CR4" s="67"/>
      <c r="CS4" s="67"/>
      <c r="CT4" s="67"/>
      <c r="CU4" s="67"/>
      <c r="CV4" s="67"/>
      <c r="CW4" s="67"/>
      <c r="CX4" s="67"/>
      <c r="CY4" s="67"/>
      <c r="CZ4" s="67"/>
      <c r="DA4" s="67"/>
      <c r="DB4" s="67"/>
      <c r="DC4" s="67"/>
      <c r="DD4" s="67"/>
      <c r="DE4" s="67"/>
      <c r="DF4" s="67"/>
      <c r="DG4" s="67"/>
      <c r="DH4" s="67"/>
      <c r="DI4" s="67"/>
      <c r="DJ4" s="67"/>
      <c r="DK4" s="67"/>
      <c r="DL4" s="67"/>
      <c r="DM4" s="67"/>
      <c r="DN4" s="67"/>
      <c r="DO4" s="67"/>
      <c r="DP4" s="67"/>
      <c r="DQ4" s="67"/>
      <c r="DR4" s="67"/>
      <c r="DS4" s="67"/>
      <c r="DT4" s="67"/>
      <c r="DU4" s="67"/>
      <c r="DV4" s="67"/>
      <c r="DW4" s="67"/>
      <c r="DX4" s="67"/>
      <c r="DY4" s="67"/>
      <c r="DZ4" s="67"/>
      <c r="EA4" s="67"/>
      <c r="EB4" s="67"/>
      <c r="EC4" s="67"/>
      <c r="ED4" s="67"/>
      <c r="EE4" s="67"/>
      <c r="EF4" s="67"/>
      <c r="EG4" s="67"/>
      <c r="EH4" s="67"/>
      <c r="EI4" s="67"/>
      <c r="EJ4" s="67"/>
      <c r="EK4" s="67"/>
      <c r="EL4" s="67"/>
      <c r="EM4" s="67"/>
      <c r="EN4" s="67"/>
      <c r="EO4" s="67"/>
      <c r="EP4" s="67"/>
      <c r="EQ4" s="67"/>
      <c r="ER4" s="67"/>
      <c r="ES4" s="67"/>
      <c r="ET4" s="67"/>
      <c r="EU4" s="67"/>
      <c r="EV4" s="67"/>
      <c r="EW4" s="67"/>
      <c r="EX4" s="67"/>
      <c r="EY4" s="67"/>
      <c r="EZ4" s="67"/>
      <c r="FA4" s="67"/>
      <c r="FB4" s="67"/>
      <c r="FC4" s="67"/>
      <c r="FD4" s="67"/>
      <c r="FE4" s="67"/>
      <c r="FF4" s="67"/>
      <c r="FG4" s="67"/>
      <c r="FH4" s="67"/>
      <c r="FI4" s="67"/>
      <c r="FJ4" s="67"/>
      <c r="FK4" s="67"/>
      <c r="FL4" s="67"/>
      <c r="FM4" s="67"/>
      <c r="FN4" s="67"/>
      <c r="FO4" s="67"/>
      <c r="FP4" s="67"/>
      <c r="FQ4" s="67"/>
      <c r="FR4" s="67"/>
      <c r="FS4" s="67"/>
      <c r="FT4" s="67"/>
      <c r="FU4" s="67"/>
      <c r="FV4" s="67"/>
      <c r="FW4" s="67"/>
      <c r="FX4" s="67"/>
      <c r="FY4" s="67"/>
      <c r="FZ4" s="67"/>
      <c r="GA4" s="67"/>
      <c r="GB4" s="67"/>
      <c r="GC4" s="67"/>
      <c r="GD4" s="67"/>
      <c r="GE4" s="67"/>
      <c r="GF4" s="67"/>
      <c r="GG4" s="67"/>
      <c r="GH4" s="67"/>
      <c r="GI4" s="67"/>
      <c r="GJ4" s="67"/>
      <c r="GK4" s="67"/>
      <c r="GL4" s="67"/>
      <c r="GM4" s="67"/>
      <c r="GN4" s="67"/>
      <c r="GO4" s="67"/>
      <c r="GP4" s="67"/>
      <c r="GQ4" s="67"/>
      <c r="GR4" s="67"/>
      <c r="GS4" s="67"/>
      <c r="GT4" s="67"/>
      <c r="GU4" s="67"/>
      <c r="GV4" s="67"/>
      <c r="GW4" s="67"/>
      <c r="GX4" s="67"/>
      <c r="GY4" s="67"/>
      <c r="GZ4" s="67"/>
      <c r="HA4" s="67"/>
      <c r="HB4" s="67"/>
      <c r="HC4" s="67"/>
      <c r="HD4" s="67"/>
      <c r="HE4" s="67"/>
      <c r="HF4" s="67"/>
      <c r="HG4" s="67"/>
      <c r="HH4" s="67"/>
      <c r="HI4" s="67"/>
      <c r="HJ4" s="67"/>
      <c r="HK4" s="67"/>
      <c r="HL4" s="67"/>
      <c r="HM4" s="67"/>
      <c r="HN4" s="67"/>
      <c r="HO4" s="67"/>
      <c r="HP4" s="67"/>
      <c r="HQ4" s="67"/>
      <c r="HR4" s="67"/>
      <c r="HS4" s="67"/>
      <c r="HT4" s="67"/>
      <c r="HU4" s="67"/>
      <c r="HV4" s="67"/>
      <c r="HW4" s="67"/>
      <c r="HX4" s="67"/>
      <c r="HY4" s="67"/>
      <c r="HZ4" s="67"/>
    </row>
    <row r="5" s="30" customFormat="1" ht="22" customHeight="1" spans="1:234">
      <c r="A5" s="10">
        <v>1</v>
      </c>
      <c r="B5" s="8" t="s">
        <v>299</v>
      </c>
      <c r="C5" s="12" t="s">
        <v>300</v>
      </c>
      <c r="D5" s="12"/>
      <c r="E5" s="12"/>
      <c r="F5" s="12"/>
      <c r="G5" s="12"/>
      <c r="H5" s="16">
        <f>20.6*5.5</f>
        <v>113.3</v>
      </c>
      <c r="I5" s="12">
        <v>2297</v>
      </c>
      <c r="J5" s="43">
        <f>I5*H5</f>
        <v>260250</v>
      </c>
      <c r="K5" s="16" t="s">
        <v>301</v>
      </c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7"/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/>
      <c r="BI5" s="67"/>
      <c r="BJ5" s="67"/>
      <c r="BK5" s="67"/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67"/>
      <c r="BX5" s="67"/>
      <c r="BY5" s="67"/>
      <c r="BZ5" s="67"/>
      <c r="CA5" s="67"/>
      <c r="CB5" s="67"/>
      <c r="CC5" s="67"/>
      <c r="CD5" s="67"/>
      <c r="CE5" s="67"/>
      <c r="CF5" s="67"/>
      <c r="CG5" s="67"/>
      <c r="CH5" s="67"/>
      <c r="CI5" s="67"/>
      <c r="CJ5" s="67"/>
      <c r="CK5" s="67"/>
      <c r="CL5" s="67"/>
      <c r="CM5" s="67"/>
      <c r="CN5" s="67"/>
      <c r="CO5" s="67"/>
      <c r="CP5" s="67"/>
      <c r="CQ5" s="67"/>
      <c r="CR5" s="67"/>
      <c r="CS5" s="67"/>
      <c r="CT5" s="67"/>
      <c r="CU5" s="67"/>
      <c r="CV5" s="67"/>
      <c r="CW5" s="67"/>
      <c r="CX5" s="67"/>
      <c r="CY5" s="67"/>
      <c r="CZ5" s="67"/>
      <c r="DA5" s="67"/>
      <c r="DB5" s="67"/>
      <c r="DC5" s="67"/>
      <c r="DD5" s="67"/>
      <c r="DE5" s="67"/>
      <c r="DF5" s="67"/>
      <c r="DG5" s="67"/>
      <c r="DH5" s="67"/>
      <c r="DI5" s="67"/>
      <c r="DJ5" s="67"/>
      <c r="DK5" s="67"/>
      <c r="DL5" s="67"/>
      <c r="DM5" s="67"/>
      <c r="DN5" s="67"/>
      <c r="DO5" s="67"/>
      <c r="DP5" s="67"/>
      <c r="DQ5" s="67"/>
      <c r="DR5" s="67"/>
      <c r="DS5" s="67"/>
      <c r="DT5" s="67"/>
      <c r="DU5" s="67"/>
      <c r="DV5" s="67"/>
      <c r="DW5" s="67"/>
      <c r="DX5" s="67"/>
      <c r="DY5" s="67"/>
      <c r="DZ5" s="67"/>
      <c r="EA5" s="67"/>
      <c r="EB5" s="67"/>
      <c r="EC5" s="67"/>
      <c r="ED5" s="67"/>
      <c r="EE5" s="67"/>
      <c r="EF5" s="67"/>
      <c r="EG5" s="67"/>
      <c r="EH5" s="67"/>
      <c r="EI5" s="67"/>
      <c r="EJ5" s="67"/>
      <c r="EK5" s="67"/>
      <c r="EL5" s="67"/>
      <c r="EM5" s="67"/>
      <c r="EN5" s="67"/>
      <c r="EO5" s="67"/>
      <c r="EP5" s="67"/>
      <c r="EQ5" s="67"/>
      <c r="ER5" s="67"/>
      <c r="ES5" s="67"/>
      <c r="ET5" s="67"/>
      <c r="EU5" s="67"/>
      <c r="EV5" s="67"/>
      <c r="EW5" s="67"/>
      <c r="EX5" s="67"/>
      <c r="EY5" s="67"/>
      <c r="EZ5" s="67"/>
      <c r="FA5" s="67"/>
      <c r="FB5" s="67"/>
      <c r="FC5" s="67"/>
      <c r="FD5" s="67"/>
      <c r="FE5" s="67"/>
      <c r="FF5" s="67"/>
      <c r="FG5" s="67"/>
      <c r="FH5" s="67"/>
      <c r="FI5" s="67"/>
      <c r="FJ5" s="67"/>
      <c r="FK5" s="67"/>
      <c r="FL5" s="67"/>
      <c r="FM5" s="67"/>
      <c r="FN5" s="67"/>
      <c r="FO5" s="67"/>
      <c r="FP5" s="67"/>
      <c r="FQ5" s="67"/>
      <c r="FR5" s="67"/>
      <c r="FS5" s="67"/>
      <c r="FT5" s="67"/>
      <c r="FU5" s="67"/>
      <c r="FV5" s="67"/>
      <c r="FW5" s="67"/>
      <c r="FX5" s="67"/>
      <c r="FY5" s="67"/>
      <c r="FZ5" s="67"/>
      <c r="GA5" s="67"/>
      <c r="GB5" s="67"/>
      <c r="GC5" s="67"/>
      <c r="GD5" s="67"/>
      <c r="GE5" s="67"/>
      <c r="GF5" s="67"/>
      <c r="GG5" s="67"/>
      <c r="GH5" s="67"/>
      <c r="GI5" s="67"/>
      <c r="GJ5" s="67"/>
      <c r="GK5" s="67"/>
      <c r="GL5" s="67"/>
      <c r="GM5" s="67"/>
      <c r="GN5" s="67"/>
      <c r="GO5" s="67"/>
      <c r="GP5" s="67"/>
      <c r="GQ5" s="67"/>
      <c r="GR5" s="67"/>
      <c r="GS5" s="67"/>
      <c r="GT5" s="67"/>
      <c r="GU5" s="67"/>
      <c r="GV5" s="67"/>
      <c r="GW5" s="67"/>
      <c r="GX5" s="67"/>
      <c r="GY5" s="67"/>
      <c r="GZ5" s="67"/>
      <c r="HA5" s="67"/>
      <c r="HB5" s="67"/>
      <c r="HC5" s="67"/>
      <c r="HD5" s="67"/>
      <c r="HE5" s="67"/>
      <c r="HF5" s="67"/>
      <c r="HG5" s="67"/>
      <c r="HH5" s="67"/>
      <c r="HI5" s="67"/>
      <c r="HJ5" s="67"/>
      <c r="HK5" s="67"/>
      <c r="HL5" s="67"/>
      <c r="HM5" s="67"/>
      <c r="HN5" s="67"/>
      <c r="HO5" s="67"/>
      <c r="HP5" s="67"/>
      <c r="HQ5" s="67"/>
      <c r="HR5" s="67"/>
      <c r="HS5" s="67"/>
      <c r="HT5" s="67"/>
      <c r="HU5" s="67"/>
      <c r="HV5" s="67"/>
      <c r="HW5" s="67"/>
      <c r="HX5" s="67"/>
      <c r="HY5" s="67"/>
      <c r="HZ5" s="67"/>
    </row>
    <row r="6" s="30" customFormat="1" ht="22" customHeight="1" spans="1:234">
      <c r="A6" s="10">
        <v>2</v>
      </c>
      <c r="B6" s="8" t="s">
        <v>302</v>
      </c>
      <c r="C6" s="13" t="s">
        <v>303</v>
      </c>
      <c r="D6" s="14"/>
      <c r="E6" s="14"/>
      <c r="F6" s="14"/>
      <c r="G6" s="15"/>
      <c r="H6" s="16">
        <f>8.1*7.9+1.2*1.5</f>
        <v>65.79</v>
      </c>
      <c r="I6" s="12">
        <v>704</v>
      </c>
      <c r="J6" s="43">
        <f>H6*I6</f>
        <v>46316</v>
      </c>
      <c r="K6" s="16" t="s">
        <v>304</v>
      </c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67"/>
      <c r="AE6" s="67"/>
      <c r="AF6" s="67"/>
      <c r="AG6" s="67"/>
      <c r="AH6" s="67"/>
      <c r="AI6" s="67"/>
      <c r="AJ6" s="67"/>
      <c r="AK6" s="67"/>
      <c r="AL6" s="67"/>
      <c r="AM6" s="67"/>
      <c r="AN6" s="67"/>
      <c r="AO6" s="67"/>
      <c r="AP6" s="67"/>
      <c r="AQ6" s="67"/>
      <c r="AR6" s="67"/>
      <c r="AS6" s="67"/>
      <c r="AT6" s="67"/>
      <c r="AU6" s="67"/>
      <c r="AV6" s="67"/>
      <c r="AW6" s="67"/>
      <c r="AX6" s="67"/>
      <c r="AY6" s="67"/>
      <c r="AZ6" s="67"/>
      <c r="BA6" s="67"/>
      <c r="BB6" s="67"/>
      <c r="BC6" s="67"/>
      <c r="BD6" s="67"/>
      <c r="BE6" s="67"/>
      <c r="BF6" s="67"/>
      <c r="BG6" s="67"/>
      <c r="BH6" s="67"/>
      <c r="BI6" s="67"/>
      <c r="BJ6" s="67"/>
      <c r="BK6" s="67"/>
      <c r="BL6" s="67"/>
      <c r="BM6" s="67"/>
      <c r="BN6" s="67"/>
      <c r="BO6" s="67"/>
      <c r="BP6" s="67"/>
      <c r="BQ6" s="67"/>
      <c r="BR6" s="67"/>
      <c r="BS6" s="67"/>
      <c r="BT6" s="67"/>
      <c r="BU6" s="67"/>
      <c r="BV6" s="67"/>
      <c r="BW6" s="67"/>
      <c r="BX6" s="67"/>
      <c r="BY6" s="67"/>
      <c r="BZ6" s="67"/>
      <c r="CA6" s="67"/>
      <c r="CB6" s="67"/>
      <c r="CC6" s="67"/>
      <c r="CD6" s="67"/>
      <c r="CE6" s="67"/>
      <c r="CF6" s="67"/>
      <c r="CG6" s="67"/>
      <c r="CH6" s="67"/>
      <c r="CI6" s="67"/>
      <c r="CJ6" s="67"/>
      <c r="CK6" s="67"/>
      <c r="CL6" s="67"/>
      <c r="CM6" s="67"/>
      <c r="CN6" s="67"/>
      <c r="CO6" s="67"/>
      <c r="CP6" s="67"/>
      <c r="CQ6" s="67"/>
      <c r="CR6" s="67"/>
      <c r="CS6" s="67"/>
      <c r="CT6" s="67"/>
      <c r="CU6" s="67"/>
      <c r="CV6" s="67"/>
      <c r="CW6" s="67"/>
      <c r="CX6" s="67"/>
      <c r="CY6" s="67"/>
      <c r="CZ6" s="67"/>
      <c r="DA6" s="67"/>
      <c r="DB6" s="67"/>
      <c r="DC6" s="67"/>
      <c r="DD6" s="67"/>
      <c r="DE6" s="67"/>
      <c r="DF6" s="67"/>
      <c r="DG6" s="67"/>
      <c r="DH6" s="67"/>
      <c r="DI6" s="67"/>
      <c r="DJ6" s="67"/>
      <c r="DK6" s="67"/>
      <c r="DL6" s="67"/>
      <c r="DM6" s="67"/>
      <c r="DN6" s="67"/>
      <c r="DO6" s="67"/>
      <c r="DP6" s="67"/>
      <c r="DQ6" s="67"/>
      <c r="DR6" s="67"/>
      <c r="DS6" s="67"/>
      <c r="DT6" s="67"/>
      <c r="DU6" s="67"/>
      <c r="DV6" s="67"/>
      <c r="DW6" s="67"/>
      <c r="DX6" s="67"/>
      <c r="DY6" s="67"/>
      <c r="DZ6" s="67"/>
      <c r="EA6" s="67"/>
      <c r="EB6" s="67"/>
      <c r="EC6" s="67"/>
      <c r="ED6" s="67"/>
      <c r="EE6" s="67"/>
      <c r="EF6" s="67"/>
      <c r="EG6" s="67"/>
      <c r="EH6" s="67"/>
      <c r="EI6" s="67"/>
      <c r="EJ6" s="67"/>
      <c r="EK6" s="67"/>
      <c r="EL6" s="67"/>
      <c r="EM6" s="67"/>
      <c r="EN6" s="67"/>
      <c r="EO6" s="67"/>
      <c r="EP6" s="67"/>
      <c r="EQ6" s="67"/>
      <c r="ER6" s="67"/>
      <c r="ES6" s="67"/>
      <c r="ET6" s="67"/>
      <c r="EU6" s="67"/>
      <c r="EV6" s="67"/>
      <c r="EW6" s="67"/>
      <c r="EX6" s="67"/>
      <c r="EY6" s="67"/>
      <c r="EZ6" s="67"/>
      <c r="FA6" s="67"/>
      <c r="FB6" s="67"/>
      <c r="FC6" s="67"/>
      <c r="FD6" s="67"/>
      <c r="FE6" s="67"/>
      <c r="FF6" s="67"/>
      <c r="FG6" s="67"/>
      <c r="FH6" s="67"/>
      <c r="FI6" s="67"/>
      <c r="FJ6" s="67"/>
      <c r="FK6" s="67"/>
      <c r="FL6" s="67"/>
      <c r="FM6" s="67"/>
      <c r="FN6" s="67"/>
      <c r="FO6" s="67"/>
      <c r="FP6" s="67"/>
      <c r="FQ6" s="67"/>
      <c r="FR6" s="67"/>
      <c r="FS6" s="67"/>
      <c r="FT6" s="67"/>
      <c r="FU6" s="67"/>
      <c r="FV6" s="67"/>
      <c r="FW6" s="67"/>
      <c r="FX6" s="67"/>
      <c r="FY6" s="67"/>
      <c r="FZ6" s="67"/>
      <c r="GA6" s="67"/>
      <c r="GB6" s="67"/>
      <c r="GC6" s="67"/>
      <c r="GD6" s="67"/>
      <c r="GE6" s="67"/>
      <c r="GF6" s="67"/>
      <c r="GG6" s="67"/>
      <c r="GH6" s="67"/>
      <c r="GI6" s="67"/>
      <c r="GJ6" s="67"/>
      <c r="GK6" s="67"/>
      <c r="GL6" s="67"/>
      <c r="GM6" s="67"/>
      <c r="GN6" s="67"/>
      <c r="GO6" s="67"/>
      <c r="GP6" s="67"/>
      <c r="GQ6" s="67"/>
      <c r="GR6" s="67"/>
      <c r="GS6" s="67"/>
      <c r="GT6" s="67"/>
      <c r="GU6" s="67"/>
      <c r="GV6" s="67"/>
      <c r="GW6" s="67"/>
      <c r="GX6" s="67"/>
      <c r="GY6" s="67"/>
      <c r="GZ6" s="67"/>
      <c r="HA6" s="67"/>
      <c r="HB6" s="67"/>
      <c r="HC6" s="67"/>
      <c r="HD6" s="67"/>
      <c r="HE6" s="67"/>
      <c r="HF6" s="67"/>
      <c r="HG6" s="67"/>
      <c r="HH6" s="67"/>
      <c r="HI6" s="67"/>
      <c r="HJ6" s="67"/>
      <c r="HK6" s="67"/>
      <c r="HL6" s="67"/>
      <c r="HM6" s="67"/>
      <c r="HN6" s="67"/>
      <c r="HO6" s="67"/>
      <c r="HP6" s="67"/>
      <c r="HQ6" s="67"/>
      <c r="HR6" s="67"/>
      <c r="HS6" s="67"/>
      <c r="HT6" s="67"/>
      <c r="HU6" s="67"/>
      <c r="HV6" s="67"/>
      <c r="HW6" s="67"/>
      <c r="HX6" s="67"/>
      <c r="HY6" s="67"/>
      <c r="HZ6" s="67"/>
    </row>
    <row r="7" s="30" customFormat="1" ht="22" customHeight="1" spans="1:234">
      <c r="A7" s="10"/>
      <c r="B7" s="10"/>
      <c r="C7" s="13"/>
      <c r="D7" s="14"/>
      <c r="E7" s="14"/>
      <c r="F7" s="14"/>
      <c r="G7" s="15"/>
      <c r="H7" s="16"/>
      <c r="I7" s="12"/>
      <c r="J7" s="43"/>
      <c r="K7" s="68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67"/>
      <c r="Y7" s="67"/>
      <c r="Z7" s="67"/>
      <c r="AA7" s="67"/>
      <c r="AB7" s="67"/>
      <c r="AC7" s="67"/>
      <c r="AD7" s="67"/>
      <c r="AE7" s="67"/>
      <c r="AF7" s="67"/>
      <c r="AG7" s="67"/>
      <c r="AH7" s="67"/>
      <c r="AI7" s="67"/>
      <c r="AJ7" s="67"/>
      <c r="AK7" s="67"/>
      <c r="AL7" s="67"/>
      <c r="AM7" s="67"/>
      <c r="AN7" s="67"/>
      <c r="AO7" s="67"/>
      <c r="AP7" s="67"/>
      <c r="AQ7" s="67"/>
      <c r="AR7" s="67"/>
      <c r="AS7" s="67"/>
      <c r="AT7" s="67"/>
      <c r="AU7" s="67"/>
      <c r="AV7" s="67"/>
      <c r="AW7" s="67"/>
      <c r="AX7" s="67"/>
      <c r="AY7" s="67"/>
      <c r="AZ7" s="67"/>
      <c r="BA7" s="67"/>
      <c r="BB7" s="67"/>
      <c r="BC7" s="67"/>
      <c r="BD7" s="67"/>
      <c r="BE7" s="67"/>
      <c r="BF7" s="67"/>
      <c r="BG7" s="67"/>
      <c r="BH7" s="67"/>
      <c r="BI7" s="67"/>
      <c r="BJ7" s="67"/>
      <c r="BK7" s="67"/>
      <c r="BL7" s="67"/>
      <c r="BM7" s="67"/>
      <c r="BN7" s="67"/>
      <c r="BO7" s="67"/>
      <c r="BP7" s="67"/>
      <c r="BQ7" s="67"/>
      <c r="BR7" s="67"/>
      <c r="BS7" s="67"/>
      <c r="BT7" s="67"/>
      <c r="BU7" s="67"/>
      <c r="BV7" s="67"/>
      <c r="BW7" s="67"/>
      <c r="BX7" s="67"/>
      <c r="BY7" s="67"/>
      <c r="BZ7" s="67"/>
      <c r="CA7" s="67"/>
      <c r="CB7" s="67"/>
      <c r="CC7" s="67"/>
      <c r="CD7" s="67"/>
      <c r="CE7" s="67"/>
      <c r="CF7" s="67"/>
      <c r="CG7" s="67"/>
      <c r="CH7" s="67"/>
      <c r="CI7" s="67"/>
      <c r="CJ7" s="67"/>
      <c r="CK7" s="67"/>
      <c r="CL7" s="67"/>
      <c r="CM7" s="67"/>
      <c r="CN7" s="67"/>
      <c r="CO7" s="67"/>
      <c r="CP7" s="67"/>
      <c r="CQ7" s="67"/>
      <c r="CR7" s="67"/>
      <c r="CS7" s="67"/>
      <c r="CT7" s="67"/>
      <c r="CU7" s="67"/>
      <c r="CV7" s="67"/>
      <c r="CW7" s="67"/>
      <c r="CX7" s="67"/>
      <c r="CY7" s="67"/>
      <c r="CZ7" s="67"/>
      <c r="DA7" s="67"/>
      <c r="DB7" s="67"/>
      <c r="DC7" s="67"/>
      <c r="DD7" s="67"/>
      <c r="DE7" s="67"/>
      <c r="DF7" s="67"/>
      <c r="DG7" s="67"/>
      <c r="DH7" s="67"/>
      <c r="DI7" s="67"/>
      <c r="DJ7" s="67"/>
      <c r="DK7" s="67"/>
      <c r="DL7" s="67"/>
      <c r="DM7" s="67"/>
      <c r="DN7" s="67"/>
      <c r="DO7" s="67"/>
      <c r="DP7" s="67"/>
      <c r="DQ7" s="67"/>
      <c r="DR7" s="67"/>
      <c r="DS7" s="67"/>
      <c r="DT7" s="67"/>
      <c r="DU7" s="67"/>
      <c r="DV7" s="67"/>
      <c r="DW7" s="67"/>
      <c r="DX7" s="67"/>
      <c r="DY7" s="67"/>
      <c r="DZ7" s="67"/>
      <c r="EA7" s="67"/>
      <c r="EB7" s="67"/>
      <c r="EC7" s="67"/>
      <c r="ED7" s="67"/>
      <c r="EE7" s="67"/>
      <c r="EF7" s="67"/>
      <c r="EG7" s="67"/>
      <c r="EH7" s="67"/>
      <c r="EI7" s="67"/>
      <c r="EJ7" s="67"/>
      <c r="EK7" s="67"/>
      <c r="EL7" s="67"/>
      <c r="EM7" s="67"/>
      <c r="EN7" s="67"/>
      <c r="EO7" s="67"/>
      <c r="EP7" s="67"/>
      <c r="EQ7" s="67"/>
      <c r="ER7" s="67"/>
      <c r="ES7" s="67"/>
      <c r="ET7" s="67"/>
      <c r="EU7" s="67"/>
      <c r="EV7" s="67"/>
      <c r="EW7" s="67"/>
      <c r="EX7" s="67"/>
      <c r="EY7" s="67"/>
      <c r="EZ7" s="67"/>
      <c r="FA7" s="67"/>
      <c r="FB7" s="67"/>
      <c r="FC7" s="67"/>
      <c r="FD7" s="67"/>
      <c r="FE7" s="67"/>
      <c r="FF7" s="67"/>
      <c r="FG7" s="67"/>
      <c r="FH7" s="67"/>
      <c r="FI7" s="67"/>
      <c r="FJ7" s="67"/>
      <c r="FK7" s="67"/>
      <c r="FL7" s="67"/>
      <c r="FM7" s="67"/>
      <c r="FN7" s="67"/>
      <c r="FO7" s="67"/>
      <c r="FP7" s="67"/>
      <c r="FQ7" s="67"/>
      <c r="FR7" s="67"/>
      <c r="FS7" s="67"/>
      <c r="FT7" s="67"/>
      <c r="FU7" s="67"/>
      <c r="FV7" s="67"/>
      <c r="FW7" s="67"/>
      <c r="FX7" s="67"/>
      <c r="FY7" s="67"/>
      <c r="FZ7" s="67"/>
      <c r="GA7" s="67"/>
      <c r="GB7" s="67"/>
      <c r="GC7" s="67"/>
      <c r="GD7" s="67"/>
      <c r="GE7" s="67"/>
      <c r="GF7" s="67"/>
      <c r="GG7" s="67"/>
      <c r="GH7" s="67"/>
      <c r="GI7" s="67"/>
      <c r="GJ7" s="67"/>
      <c r="GK7" s="67"/>
      <c r="GL7" s="67"/>
      <c r="GM7" s="67"/>
      <c r="GN7" s="67"/>
      <c r="GO7" s="67"/>
      <c r="GP7" s="67"/>
      <c r="GQ7" s="67"/>
      <c r="GR7" s="67"/>
      <c r="GS7" s="67"/>
      <c r="GT7" s="67"/>
      <c r="GU7" s="67"/>
      <c r="GV7" s="67"/>
      <c r="GW7" s="67"/>
      <c r="GX7" s="67"/>
      <c r="GY7" s="67"/>
      <c r="GZ7" s="67"/>
      <c r="HA7" s="67"/>
      <c r="HB7" s="67"/>
      <c r="HC7" s="67"/>
      <c r="HD7" s="67"/>
      <c r="HE7" s="67"/>
      <c r="HF7" s="67"/>
      <c r="HG7" s="67"/>
      <c r="HH7" s="67"/>
      <c r="HI7" s="67"/>
      <c r="HJ7" s="67"/>
      <c r="HK7" s="67"/>
      <c r="HL7" s="67"/>
      <c r="HM7" s="67"/>
      <c r="HN7" s="67"/>
      <c r="HO7" s="67"/>
      <c r="HP7" s="67"/>
      <c r="HQ7" s="67"/>
      <c r="HR7" s="67"/>
      <c r="HS7" s="67"/>
      <c r="HT7" s="67"/>
      <c r="HU7" s="67"/>
      <c r="HV7" s="67"/>
      <c r="HW7" s="67"/>
      <c r="HX7" s="67"/>
      <c r="HY7" s="67"/>
      <c r="HZ7" s="67"/>
    </row>
    <row r="8" s="30" customFormat="1" ht="22" customHeight="1" spans="1:234">
      <c r="A8" s="10"/>
      <c r="B8" s="10"/>
      <c r="C8" s="13"/>
      <c r="D8" s="14"/>
      <c r="E8" s="14"/>
      <c r="F8" s="14"/>
      <c r="G8" s="15"/>
      <c r="H8" s="16"/>
      <c r="I8" s="12"/>
      <c r="J8" s="43"/>
      <c r="K8" s="68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67"/>
      <c r="Y8" s="67"/>
      <c r="Z8" s="67"/>
      <c r="AA8" s="67"/>
      <c r="AB8" s="67"/>
      <c r="AC8" s="67"/>
      <c r="AD8" s="67"/>
      <c r="AE8" s="67"/>
      <c r="AF8" s="67"/>
      <c r="AG8" s="67"/>
      <c r="AH8" s="67"/>
      <c r="AI8" s="67"/>
      <c r="AJ8" s="67"/>
      <c r="AK8" s="67"/>
      <c r="AL8" s="67"/>
      <c r="AM8" s="67"/>
      <c r="AN8" s="67"/>
      <c r="AO8" s="67"/>
      <c r="AP8" s="67"/>
      <c r="AQ8" s="67"/>
      <c r="AR8" s="67"/>
      <c r="AS8" s="67"/>
      <c r="AT8" s="67"/>
      <c r="AU8" s="67"/>
      <c r="AV8" s="67"/>
      <c r="AW8" s="67"/>
      <c r="AX8" s="67"/>
      <c r="AY8" s="67"/>
      <c r="AZ8" s="67"/>
      <c r="BA8" s="67"/>
      <c r="BB8" s="67"/>
      <c r="BC8" s="67"/>
      <c r="BD8" s="67"/>
      <c r="BE8" s="67"/>
      <c r="BF8" s="67"/>
      <c r="BG8" s="67"/>
      <c r="BH8" s="67"/>
      <c r="BI8" s="67"/>
      <c r="BJ8" s="67"/>
      <c r="BK8" s="67"/>
      <c r="BL8" s="67"/>
      <c r="BM8" s="67"/>
      <c r="BN8" s="67"/>
      <c r="BO8" s="67"/>
      <c r="BP8" s="67"/>
      <c r="BQ8" s="67"/>
      <c r="BR8" s="67"/>
      <c r="BS8" s="67"/>
      <c r="BT8" s="67"/>
      <c r="BU8" s="67"/>
      <c r="BV8" s="67"/>
      <c r="BW8" s="67"/>
      <c r="BX8" s="67"/>
      <c r="BY8" s="67"/>
      <c r="BZ8" s="67"/>
      <c r="CA8" s="67"/>
      <c r="CB8" s="67"/>
      <c r="CC8" s="67"/>
      <c r="CD8" s="67"/>
      <c r="CE8" s="67"/>
      <c r="CF8" s="67"/>
      <c r="CG8" s="67"/>
      <c r="CH8" s="67"/>
      <c r="CI8" s="67"/>
      <c r="CJ8" s="67"/>
      <c r="CK8" s="67"/>
      <c r="CL8" s="67"/>
      <c r="CM8" s="67"/>
      <c r="CN8" s="67"/>
      <c r="CO8" s="67"/>
      <c r="CP8" s="67"/>
      <c r="CQ8" s="67"/>
      <c r="CR8" s="67"/>
      <c r="CS8" s="67"/>
      <c r="CT8" s="67"/>
      <c r="CU8" s="67"/>
      <c r="CV8" s="67"/>
      <c r="CW8" s="67"/>
      <c r="CX8" s="67"/>
      <c r="CY8" s="67"/>
      <c r="CZ8" s="67"/>
      <c r="DA8" s="67"/>
      <c r="DB8" s="67"/>
      <c r="DC8" s="67"/>
      <c r="DD8" s="67"/>
      <c r="DE8" s="67"/>
      <c r="DF8" s="67"/>
      <c r="DG8" s="67"/>
      <c r="DH8" s="67"/>
      <c r="DI8" s="67"/>
      <c r="DJ8" s="67"/>
      <c r="DK8" s="67"/>
      <c r="DL8" s="67"/>
      <c r="DM8" s="67"/>
      <c r="DN8" s="67"/>
      <c r="DO8" s="67"/>
      <c r="DP8" s="67"/>
      <c r="DQ8" s="67"/>
      <c r="DR8" s="67"/>
      <c r="DS8" s="67"/>
      <c r="DT8" s="67"/>
      <c r="DU8" s="67"/>
      <c r="DV8" s="67"/>
      <c r="DW8" s="67"/>
      <c r="DX8" s="67"/>
      <c r="DY8" s="67"/>
      <c r="DZ8" s="67"/>
      <c r="EA8" s="67"/>
      <c r="EB8" s="67"/>
      <c r="EC8" s="67"/>
      <c r="ED8" s="67"/>
      <c r="EE8" s="67"/>
      <c r="EF8" s="67"/>
      <c r="EG8" s="67"/>
      <c r="EH8" s="67"/>
      <c r="EI8" s="67"/>
      <c r="EJ8" s="67"/>
      <c r="EK8" s="67"/>
      <c r="EL8" s="67"/>
      <c r="EM8" s="67"/>
      <c r="EN8" s="67"/>
      <c r="EO8" s="67"/>
      <c r="EP8" s="67"/>
      <c r="EQ8" s="67"/>
      <c r="ER8" s="67"/>
      <c r="ES8" s="67"/>
      <c r="ET8" s="67"/>
      <c r="EU8" s="67"/>
      <c r="EV8" s="67"/>
      <c r="EW8" s="67"/>
      <c r="EX8" s="67"/>
      <c r="EY8" s="67"/>
      <c r="EZ8" s="67"/>
      <c r="FA8" s="67"/>
      <c r="FB8" s="67"/>
      <c r="FC8" s="67"/>
      <c r="FD8" s="67"/>
      <c r="FE8" s="67"/>
      <c r="FF8" s="67"/>
      <c r="FG8" s="67"/>
      <c r="FH8" s="67"/>
      <c r="FI8" s="67"/>
      <c r="FJ8" s="67"/>
      <c r="FK8" s="67"/>
      <c r="FL8" s="67"/>
      <c r="FM8" s="67"/>
      <c r="FN8" s="67"/>
      <c r="FO8" s="67"/>
      <c r="FP8" s="67"/>
      <c r="FQ8" s="67"/>
      <c r="FR8" s="67"/>
      <c r="FS8" s="67"/>
      <c r="FT8" s="67"/>
      <c r="FU8" s="67"/>
      <c r="FV8" s="67"/>
      <c r="FW8" s="67"/>
      <c r="FX8" s="67"/>
      <c r="FY8" s="67"/>
      <c r="FZ8" s="67"/>
      <c r="GA8" s="67"/>
      <c r="GB8" s="67"/>
      <c r="GC8" s="67"/>
      <c r="GD8" s="67"/>
      <c r="GE8" s="67"/>
      <c r="GF8" s="67"/>
      <c r="GG8" s="67"/>
      <c r="GH8" s="67"/>
      <c r="GI8" s="67"/>
      <c r="GJ8" s="67"/>
      <c r="GK8" s="67"/>
      <c r="GL8" s="67"/>
      <c r="GM8" s="67"/>
      <c r="GN8" s="67"/>
      <c r="GO8" s="67"/>
      <c r="GP8" s="67"/>
      <c r="GQ8" s="67"/>
      <c r="GR8" s="67"/>
      <c r="GS8" s="67"/>
      <c r="GT8" s="67"/>
      <c r="GU8" s="67"/>
      <c r="GV8" s="67"/>
      <c r="GW8" s="67"/>
      <c r="GX8" s="67"/>
      <c r="GY8" s="67"/>
      <c r="GZ8" s="67"/>
      <c r="HA8" s="67"/>
      <c r="HB8" s="67"/>
      <c r="HC8" s="67"/>
      <c r="HD8" s="67"/>
      <c r="HE8" s="67"/>
      <c r="HF8" s="67"/>
      <c r="HG8" s="67"/>
      <c r="HH8" s="67"/>
      <c r="HI8" s="67"/>
      <c r="HJ8" s="67"/>
      <c r="HK8" s="67"/>
      <c r="HL8" s="67"/>
      <c r="HM8" s="67"/>
      <c r="HN8" s="67"/>
      <c r="HO8" s="67"/>
      <c r="HP8" s="67"/>
      <c r="HQ8" s="67"/>
      <c r="HR8" s="67"/>
      <c r="HS8" s="67"/>
      <c r="HT8" s="67"/>
      <c r="HU8" s="67"/>
      <c r="HV8" s="67"/>
      <c r="HW8" s="67"/>
      <c r="HX8" s="67"/>
      <c r="HY8" s="67"/>
      <c r="HZ8" s="67"/>
    </row>
    <row r="9" s="30" customFormat="1" ht="22" customHeight="1" spans="1:234">
      <c r="A9" s="10"/>
      <c r="B9" s="10"/>
      <c r="C9" s="18" t="s">
        <v>99</v>
      </c>
      <c r="D9" s="19"/>
      <c r="E9" s="19"/>
      <c r="F9" s="19"/>
      <c r="G9" s="20"/>
      <c r="H9" s="16">
        <f>SUM(H5:H8)</f>
        <v>179.09</v>
      </c>
      <c r="I9" s="12"/>
      <c r="J9" s="43">
        <f>SUM(J5:J8)</f>
        <v>306566</v>
      </c>
      <c r="K9" s="68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67"/>
      <c r="Y9" s="67"/>
      <c r="Z9" s="67"/>
      <c r="AA9" s="67"/>
      <c r="AB9" s="67"/>
      <c r="AC9" s="67"/>
      <c r="AD9" s="67"/>
      <c r="AE9" s="67"/>
      <c r="AF9" s="67"/>
      <c r="AG9" s="67"/>
      <c r="AH9" s="67"/>
      <c r="AI9" s="67"/>
      <c r="AJ9" s="67"/>
      <c r="AK9" s="67"/>
      <c r="AL9" s="67"/>
      <c r="AM9" s="67"/>
      <c r="AN9" s="67"/>
      <c r="AO9" s="67"/>
      <c r="AP9" s="67"/>
      <c r="AQ9" s="67"/>
      <c r="AR9" s="67"/>
      <c r="AS9" s="67"/>
      <c r="AT9" s="67"/>
      <c r="AU9" s="67"/>
      <c r="AV9" s="67"/>
      <c r="AW9" s="67"/>
      <c r="AX9" s="67"/>
      <c r="AY9" s="67"/>
      <c r="AZ9" s="67"/>
      <c r="BA9" s="67"/>
      <c r="BB9" s="67"/>
      <c r="BC9" s="67"/>
      <c r="BD9" s="67"/>
      <c r="BE9" s="67"/>
      <c r="BF9" s="67"/>
      <c r="BG9" s="67"/>
      <c r="BH9" s="67"/>
      <c r="BI9" s="67"/>
      <c r="BJ9" s="67"/>
      <c r="BK9" s="67"/>
      <c r="BL9" s="67"/>
      <c r="BM9" s="67"/>
      <c r="BN9" s="67"/>
      <c r="BO9" s="67"/>
      <c r="BP9" s="67"/>
      <c r="BQ9" s="67"/>
      <c r="BR9" s="67"/>
      <c r="BS9" s="67"/>
      <c r="BT9" s="67"/>
      <c r="BU9" s="67"/>
      <c r="BV9" s="67"/>
      <c r="BW9" s="67"/>
      <c r="BX9" s="67"/>
      <c r="BY9" s="67"/>
      <c r="BZ9" s="67"/>
      <c r="CA9" s="67"/>
      <c r="CB9" s="67"/>
      <c r="CC9" s="67"/>
      <c r="CD9" s="67"/>
      <c r="CE9" s="67"/>
      <c r="CF9" s="67"/>
      <c r="CG9" s="67"/>
      <c r="CH9" s="67"/>
      <c r="CI9" s="67"/>
      <c r="CJ9" s="67"/>
      <c r="CK9" s="67"/>
      <c r="CL9" s="67"/>
      <c r="CM9" s="67"/>
      <c r="CN9" s="67"/>
      <c r="CO9" s="67"/>
      <c r="CP9" s="67"/>
      <c r="CQ9" s="67"/>
      <c r="CR9" s="67"/>
      <c r="CS9" s="67"/>
      <c r="CT9" s="67"/>
      <c r="CU9" s="67"/>
      <c r="CV9" s="67"/>
      <c r="CW9" s="67"/>
      <c r="CX9" s="67"/>
      <c r="CY9" s="67"/>
      <c r="CZ9" s="67"/>
      <c r="DA9" s="67"/>
      <c r="DB9" s="67"/>
      <c r="DC9" s="67"/>
      <c r="DD9" s="67"/>
      <c r="DE9" s="67"/>
      <c r="DF9" s="67"/>
      <c r="DG9" s="67"/>
      <c r="DH9" s="67"/>
      <c r="DI9" s="67"/>
      <c r="DJ9" s="67"/>
      <c r="DK9" s="67"/>
      <c r="DL9" s="67"/>
      <c r="DM9" s="67"/>
      <c r="DN9" s="67"/>
      <c r="DO9" s="67"/>
      <c r="DP9" s="67"/>
      <c r="DQ9" s="67"/>
      <c r="DR9" s="67"/>
      <c r="DS9" s="67"/>
      <c r="DT9" s="67"/>
      <c r="DU9" s="67"/>
      <c r="DV9" s="67"/>
      <c r="DW9" s="67"/>
      <c r="DX9" s="67"/>
      <c r="DY9" s="67"/>
      <c r="DZ9" s="67"/>
      <c r="EA9" s="67"/>
      <c r="EB9" s="67"/>
      <c r="EC9" s="67"/>
      <c r="ED9" s="67"/>
      <c r="EE9" s="67"/>
      <c r="EF9" s="67"/>
      <c r="EG9" s="67"/>
      <c r="EH9" s="67"/>
      <c r="EI9" s="67"/>
      <c r="EJ9" s="67"/>
      <c r="EK9" s="67"/>
      <c r="EL9" s="67"/>
      <c r="EM9" s="67"/>
      <c r="EN9" s="67"/>
      <c r="EO9" s="67"/>
      <c r="EP9" s="67"/>
      <c r="EQ9" s="67"/>
      <c r="ER9" s="67"/>
      <c r="ES9" s="67"/>
      <c r="ET9" s="67"/>
      <c r="EU9" s="67"/>
      <c r="EV9" s="67"/>
      <c r="EW9" s="67"/>
      <c r="EX9" s="67"/>
      <c r="EY9" s="67"/>
      <c r="EZ9" s="67"/>
      <c r="FA9" s="67"/>
      <c r="FB9" s="67"/>
      <c r="FC9" s="67"/>
      <c r="FD9" s="67"/>
      <c r="FE9" s="67"/>
      <c r="FF9" s="67"/>
      <c r="FG9" s="67"/>
      <c r="FH9" s="67"/>
      <c r="FI9" s="67"/>
      <c r="FJ9" s="67"/>
      <c r="FK9" s="67"/>
      <c r="FL9" s="67"/>
      <c r="FM9" s="67"/>
      <c r="FN9" s="67"/>
      <c r="FO9" s="67"/>
      <c r="FP9" s="67"/>
      <c r="FQ9" s="67"/>
      <c r="FR9" s="67"/>
      <c r="FS9" s="67"/>
      <c r="FT9" s="67"/>
      <c r="FU9" s="67"/>
      <c r="FV9" s="67"/>
      <c r="FW9" s="67"/>
      <c r="FX9" s="67"/>
      <c r="FY9" s="67"/>
      <c r="FZ9" s="67"/>
      <c r="GA9" s="67"/>
      <c r="GB9" s="67"/>
      <c r="GC9" s="67"/>
      <c r="GD9" s="67"/>
      <c r="GE9" s="67"/>
      <c r="GF9" s="67"/>
      <c r="GG9" s="67"/>
      <c r="GH9" s="67"/>
      <c r="GI9" s="67"/>
      <c r="GJ9" s="67"/>
      <c r="GK9" s="67"/>
      <c r="GL9" s="67"/>
      <c r="GM9" s="67"/>
      <c r="GN9" s="67"/>
      <c r="GO9" s="67"/>
      <c r="GP9" s="67"/>
      <c r="GQ9" s="67"/>
      <c r="GR9" s="67"/>
      <c r="GS9" s="67"/>
      <c r="GT9" s="67"/>
      <c r="GU9" s="67"/>
      <c r="GV9" s="67"/>
      <c r="GW9" s="67"/>
      <c r="GX9" s="67"/>
      <c r="GY9" s="67"/>
      <c r="GZ9" s="67"/>
      <c r="HA9" s="67"/>
      <c r="HB9" s="67"/>
      <c r="HC9" s="67"/>
      <c r="HD9" s="67"/>
      <c r="HE9" s="67"/>
      <c r="HF9" s="67"/>
      <c r="HG9" s="67"/>
      <c r="HH9" s="67"/>
      <c r="HI9" s="67"/>
      <c r="HJ9" s="67"/>
      <c r="HK9" s="67"/>
      <c r="HL9" s="67"/>
      <c r="HM9" s="67"/>
      <c r="HN9" s="67"/>
      <c r="HO9" s="67"/>
      <c r="HP9" s="67"/>
      <c r="HQ9" s="67"/>
      <c r="HR9" s="67"/>
      <c r="HS9" s="67"/>
      <c r="HT9" s="67"/>
      <c r="HU9" s="67"/>
      <c r="HV9" s="67"/>
      <c r="HW9" s="67"/>
      <c r="HX9" s="67"/>
      <c r="HY9" s="67"/>
      <c r="HZ9" s="67"/>
    </row>
    <row r="10" s="59" customFormat="1" ht="22" customHeight="1" spans="1:11">
      <c r="A10" s="21" t="s">
        <v>100</v>
      </c>
      <c r="B10" s="10"/>
      <c r="C10" s="10"/>
      <c r="D10" s="10"/>
      <c r="E10" s="10"/>
      <c r="F10" s="10"/>
      <c r="G10" s="10"/>
      <c r="H10" s="6"/>
      <c r="I10" s="6"/>
      <c r="J10" s="6"/>
      <c r="K10" s="73"/>
    </row>
    <row r="11" s="30" customFormat="1" ht="22" customHeight="1" spans="1:11">
      <c r="A11" s="10" t="s">
        <v>101</v>
      </c>
      <c r="B11" s="11" t="s">
        <v>102</v>
      </c>
      <c r="C11" s="16" t="s">
        <v>103</v>
      </c>
      <c r="D11" s="16"/>
      <c r="E11" s="16"/>
      <c r="F11" s="16"/>
      <c r="G11" s="16" t="s">
        <v>104</v>
      </c>
      <c r="H11" s="12" t="s">
        <v>105</v>
      </c>
      <c r="I11" s="11" t="s">
        <v>88</v>
      </c>
      <c r="J11" s="41" t="s">
        <v>89</v>
      </c>
      <c r="K11" s="10" t="s">
        <v>106</v>
      </c>
    </row>
    <row r="12" s="30" customFormat="1" ht="18" customHeight="1" spans="1:234">
      <c r="A12" s="10"/>
      <c r="B12" s="10"/>
      <c r="C12" s="10"/>
      <c r="D12" s="10"/>
      <c r="E12" s="10"/>
      <c r="F12" s="10"/>
      <c r="G12" s="16"/>
      <c r="H12" s="12"/>
      <c r="I12" s="25"/>
      <c r="J12" s="41"/>
      <c r="K12" s="68"/>
      <c r="L12" s="67"/>
      <c r="M12" s="67"/>
      <c r="N12" s="67"/>
      <c r="O12" s="67"/>
      <c r="P12" s="67"/>
      <c r="Q12" s="67"/>
      <c r="R12" s="67"/>
      <c r="S12" s="67"/>
      <c r="T12" s="67"/>
      <c r="U12" s="67"/>
      <c r="V12" s="67"/>
      <c r="W12" s="67"/>
      <c r="X12" s="67"/>
      <c r="Y12" s="67"/>
      <c r="Z12" s="67"/>
      <c r="AA12" s="67"/>
      <c r="AB12" s="67"/>
      <c r="AC12" s="67"/>
      <c r="AD12" s="67"/>
      <c r="AE12" s="67"/>
      <c r="AF12" s="67"/>
      <c r="AG12" s="67"/>
      <c r="AH12" s="67"/>
      <c r="AI12" s="67"/>
      <c r="AJ12" s="67"/>
      <c r="AK12" s="67"/>
      <c r="AL12" s="67"/>
      <c r="AM12" s="67"/>
      <c r="AN12" s="67"/>
      <c r="AO12" s="67"/>
      <c r="AP12" s="67"/>
      <c r="AQ12" s="67"/>
      <c r="AR12" s="67"/>
      <c r="AS12" s="67"/>
      <c r="AT12" s="67"/>
      <c r="AU12" s="67"/>
      <c r="AV12" s="67"/>
      <c r="AW12" s="67"/>
      <c r="AX12" s="67"/>
      <c r="AY12" s="67"/>
      <c r="AZ12" s="67"/>
      <c r="BA12" s="67"/>
      <c r="BB12" s="67"/>
      <c r="BC12" s="67"/>
      <c r="BD12" s="67"/>
      <c r="BE12" s="67"/>
      <c r="BF12" s="67"/>
      <c r="BG12" s="67"/>
      <c r="BH12" s="67"/>
      <c r="BI12" s="67"/>
      <c r="BJ12" s="67"/>
      <c r="BK12" s="67"/>
      <c r="BL12" s="67"/>
      <c r="BM12" s="67"/>
      <c r="BN12" s="67"/>
      <c r="BO12" s="67"/>
      <c r="BP12" s="67"/>
      <c r="BQ12" s="67"/>
      <c r="BR12" s="67"/>
      <c r="BS12" s="67"/>
      <c r="BT12" s="67"/>
      <c r="BU12" s="67"/>
      <c r="BV12" s="67"/>
      <c r="BW12" s="67"/>
      <c r="BX12" s="67"/>
      <c r="BY12" s="67"/>
      <c r="BZ12" s="67"/>
      <c r="CA12" s="67"/>
      <c r="CB12" s="67"/>
      <c r="CC12" s="67"/>
      <c r="CD12" s="67"/>
      <c r="CE12" s="67"/>
      <c r="CF12" s="67"/>
      <c r="CG12" s="67"/>
      <c r="CH12" s="67"/>
      <c r="CI12" s="67"/>
      <c r="CJ12" s="67"/>
      <c r="CK12" s="67"/>
      <c r="CL12" s="67"/>
      <c r="CM12" s="67"/>
      <c r="CN12" s="67"/>
      <c r="CO12" s="67"/>
      <c r="CP12" s="67"/>
      <c r="CQ12" s="67"/>
      <c r="CR12" s="67"/>
      <c r="CS12" s="67"/>
      <c r="CT12" s="67"/>
      <c r="CU12" s="67"/>
      <c r="CV12" s="67"/>
      <c r="CW12" s="67"/>
      <c r="CX12" s="67"/>
      <c r="CY12" s="67"/>
      <c r="CZ12" s="67"/>
      <c r="DA12" s="67"/>
      <c r="DB12" s="67"/>
      <c r="DC12" s="67"/>
      <c r="DD12" s="67"/>
      <c r="DE12" s="67"/>
      <c r="DF12" s="67"/>
      <c r="DG12" s="67"/>
      <c r="DH12" s="67"/>
      <c r="DI12" s="67"/>
      <c r="DJ12" s="67"/>
      <c r="DK12" s="67"/>
      <c r="DL12" s="67"/>
      <c r="DM12" s="67"/>
      <c r="DN12" s="67"/>
      <c r="DO12" s="67"/>
      <c r="DP12" s="67"/>
      <c r="DQ12" s="67"/>
      <c r="DR12" s="67"/>
      <c r="DS12" s="67"/>
      <c r="DT12" s="67"/>
      <c r="DU12" s="67"/>
      <c r="DV12" s="67"/>
      <c r="DW12" s="67"/>
      <c r="DX12" s="67"/>
      <c r="DY12" s="67"/>
      <c r="DZ12" s="67"/>
      <c r="EA12" s="67"/>
      <c r="EB12" s="67"/>
      <c r="EC12" s="67"/>
      <c r="ED12" s="67"/>
      <c r="EE12" s="67"/>
      <c r="EF12" s="67"/>
      <c r="EG12" s="67"/>
      <c r="EH12" s="67"/>
      <c r="EI12" s="67"/>
      <c r="EJ12" s="67"/>
      <c r="EK12" s="67"/>
      <c r="EL12" s="67"/>
      <c r="EM12" s="67"/>
      <c r="EN12" s="67"/>
      <c r="EO12" s="67"/>
      <c r="EP12" s="67"/>
      <c r="EQ12" s="67"/>
      <c r="ER12" s="67"/>
      <c r="ES12" s="67"/>
      <c r="ET12" s="67"/>
      <c r="EU12" s="67"/>
      <c r="EV12" s="67"/>
      <c r="EW12" s="67"/>
      <c r="EX12" s="67"/>
      <c r="EY12" s="67"/>
      <c r="EZ12" s="67"/>
      <c r="FA12" s="67"/>
      <c r="FB12" s="67"/>
      <c r="FC12" s="67"/>
      <c r="FD12" s="67"/>
      <c r="FE12" s="67"/>
      <c r="FF12" s="67"/>
      <c r="FG12" s="67"/>
      <c r="FH12" s="67"/>
      <c r="FI12" s="67"/>
      <c r="FJ12" s="67"/>
      <c r="FK12" s="67"/>
      <c r="FL12" s="67"/>
      <c r="FM12" s="67"/>
      <c r="FN12" s="67"/>
      <c r="FO12" s="67"/>
      <c r="FP12" s="67"/>
      <c r="FQ12" s="67"/>
      <c r="FR12" s="67"/>
      <c r="FS12" s="67"/>
      <c r="FT12" s="67"/>
      <c r="FU12" s="67"/>
      <c r="FV12" s="67"/>
      <c r="FW12" s="67"/>
      <c r="FX12" s="67"/>
      <c r="FY12" s="67"/>
      <c r="FZ12" s="67"/>
      <c r="GA12" s="67"/>
      <c r="GB12" s="67"/>
      <c r="GC12" s="67"/>
      <c r="GD12" s="67"/>
      <c r="GE12" s="67"/>
      <c r="GF12" s="67"/>
      <c r="GG12" s="67"/>
      <c r="GH12" s="67"/>
      <c r="GI12" s="67"/>
      <c r="GJ12" s="67"/>
      <c r="GK12" s="67"/>
      <c r="GL12" s="67"/>
      <c r="GM12" s="67"/>
      <c r="GN12" s="67"/>
      <c r="GO12" s="67"/>
      <c r="GP12" s="67"/>
      <c r="GQ12" s="67"/>
      <c r="GR12" s="67"/>
      <c r="GS12" s="67"/>
      <c r="GT12" s="67"/>
      <c r="GU12" s="67"/>
      <c r="GV12" s="67"/>
      <c r="GW12" s="67"/>
      <c r="GX12" s="67"/>
      <c r="GY12" s="67"/>
      <c r="GZ12" s="67"/>
      <c r="HA12" s="67"/>
      <c r="HB12" s="67"/>
      <c r="HC12" s="67"/>
      <c r="HD12" s="67"/>
      <c r="HE12" s="67"/>
      <c r="HF12" s="67"/>
      <c r="HG12" s="67"/>
      <c r="HH12" s="67"/>
      <c r="HI12" s="67"/>
      <c r="HJ12" s="67"/>
      <c r="HK12" s="67"/>
      <c r="HL12" s="67"/>
      <c r="HM12" s="67"/>
      <c r="HN12" s="67"/>
      <c r="HO12" s="67"/>
      <c r="HP12" s="67"/>
      <c r="HQ12" s="67"/>
      <c r="HR12" s="67"/>
      <c r="HS12" s="67"/>
      <c r="HT12" s="67"/>
      <c r="HU12" s="67"/>
      <c r="HV12" s="67"/>
      <c r="HW12" s="67"/>
      <c r="HX12" s="67"/>
      <c r="HY12" s="67"/>
      <c r="HZ12" s="67"/>
    </row>
    <row r="13" s="30" customFormat="1" ht="30" customHeight="1" spans="1:234">
      <c r="A13" s="10"/>
      <c r="B13" s="10"/>
      <c r="C13" s="10"/>
      <c r="D13" s="10"/>
      <c r="E13" s="10"/>
      <c r="F13" s="10"/>
      <c r="G13" s="16"/>
      <c r="H13" s="25"/>
      <c r="I13" s="25"/>
      <c r="J13" s="41"/>
      <c r="K13" s="68"/>
      <c r="L13" s="67"/>
      <c r="M13" s="67"/>
      <c r="N13" s="67"/>
      <c r="O13" s="67"/>
      <c r="P13" s="67"/>
      <c r="Q13" s="67"/>
      <c r="R13" s="67"/>
      <c r="S13" s="67"/>
      <c r="T13" s="67"/>
      <c r="U13" s="67"/>
      <c r="V13" s="67"/>
      <c r="W13" s="67"/>
      <c r="X13" s="67"/>
      <c r="Y13" s="67"/>
      <c r="Z13" s="67"/>
      <c r="AA13" s="67"/>
      <c r="AB13" s="67"/>
      <c r="AC13" s="67"/>
      <c r="AD13" s="67"/>
      <c r="AE13" s="67"/>
      <c r="AF13" s="67"/>
      <c r="AG13" s="67"/>
      <c r="AH13" s="67"/>
      <c r="AI13" s="67"/>
      <c r="AJ13" s="67"/>
      <c r="AK13" s="67"/>
      <c r="AL13" s="67"/>
      <c r="AM13" s="67"/>
      <c r="AN13" s="67"/>
      <c r="AO13" s="67"/>
      <c r="AP13" s="67"/>
      <c r="AQ13" s="67"/>
      <c r="AR13" s="67"/>
      <c r="AS13" s="67"/>
      <c r="AT13" s="67"/>
      <c r="AU13" s="67"/>
      <c r="AV13" s="67"/>
      <c r="AW13" s="67"/>
      <c r="AX13" s="67"/>
      <c r="AY13" s="67"/>
      <c r="AZ13" s="67"/>
      <c r="BA13" s="67"/>
      <c r="BB13" s="67"/>
      <c r="BC13" s="67"/>
      <c r="BD13" s="67"/>
      <c r="BE13" s="67"/>
      <c r="BF13" s="67"/>
      <c r="BG13" s="67"/>
      <c r="BH13" s="67"/>
      <c r="BI13" s="67"/>
      <c r="BJ13" s="67"/>
      <c r="BK13" s="67"/>
      <c r="BL13" s="67"/>
      <c r="BM13" s="67"/>
      <c r="BN13" s="67"/>
      <c r="BO13" s="67"/>
      <c r="BP13" s="67"/>
      <c r="BQ13" s="67"/>
      <c r="BR13" s="67"/>
      <c r="BS13" s="67"/>
      <c r="BT13" s="67"/>
      <c r="BU13" s="67"/>
      <c r="BV13" s="67"/>
      <c r="BW13" s="67"/>
      <c r="BX13" s="67"/>
      <c r="BY13" s="67"/>
      <c r="BZ13" s="67"/>
      <c r="CA13" s="67"/>
      <c r="CB13" s="67"/>
      <c r="CC13" s="67"/>
      <c r="CD13" s="67"/>
      <c r="CE13" s="67"/>
      <c r="CF13" s="67"/>
      <c r="CG13" s="67"/>
      <c r="CH13" s="67"/>
      <c r="CI13" s="67"/>
      <c r="CJ13" s="67"/>
      <c r="CK13" s="67"/>
      <c r="CL13" s="67"/>
      <c r="CM13" s="67"/>
      <c r="CN13" s="67"/>
      <c r="CO13" s="67"/>
      <c r="CP13" s="67"/>
      <c r="CQ13" s="67"/>
      <c r="CR13" s="67"/>
      <c r="CS13" s="67"/>
      <c r="CT13" s="67"/>
      <c r="CU13" s="67"/>
      <c r="CV13" s="67"/>
      <c r="CW13" s="67"/>
      <c r="CX13" s="67"/>
      <c r="CY13" s="67"/>
      <c r="CZ13" s="67"/>
      <c r="DA13" s="67"/>
      <c r="DB13" s="67"/>
      <c r="DC13" s="67"/>
      <c r="DD13" s="67"/>
      <c r="DE13" s="67"/>
      <c r="DF13" s="67"/>
      <c r="DG13" s="67"/>
      <c r="DH13" s="67"/>
      <c r="DI13" s="67"/>
      <c r="DJ13" s="67"/>
      <c r="DK13" s="67"/>
      <c r="DL13" s="67"/>
      <c r="DM13" s="67"/>
      <c r="DN13" s="67"/>
      <c r="DO13" s="67"/>
      <c r="DP13" s="67"/>
      <c r="DQ13" s="67"/>
      <c r="DR13" s="67"/>
      <c r="DS13" s="67"/>
      <c r="DT13" s="67"/>
      <c r="DU13" s="67"/>
      <c r="DV13" s="67"/>
      <c r="DW13" s="67"/>
      <c r="DX13" s="67"/>
      <c r="DY13" s="67"/>
      <c r="DZ13" s="67"/>
      <c r="EA13" s="67"/>
      <c r="EB13" s="67"/>
      <c r="EC13" s="67"/>
      <c r="ED13" s="67"/>
      <c r="EE13" s="67"/>
      <c r="EF13" s="67"/>
      <c r="EG13" s="67"/>
      <c r="EH13" s="67"/>
      <c r="EI13" s="67"/>
      <c r="EJ13" s="67"/>
      <c r="EK13" s="67"/>
      <c r="EL13" s="67"/>
      <c r="EM13" s="67"/>
      <c r="EN13" s="67"/>
      <c r="EO13" s="67"/>
      <c r="EP13" s="67"/>
      <c r="EQ13" s="67"/>
      <c r="ER13" s="67"/>
      <c r="ES13" s="67"/>
      <c r="ET13" s="67"/>
      <c r="EU13" s="67"/>
      <c r="EV13" s="67"/>
      <c r="EW13" s="67"/>
      <c r="EX13" s="67"/>
      <c r="EY13" s="67"/>
      <c r="EZ13" s="67"/>
      <c r="FA13" s="67"/>
      <c r="FB13" s="67"/>
      <c r="FC13" s="67"/>
      <c r="FD13" s="67"/>
      <c r="FE13" s="67"/>
      <c r="FF13" s="67"/>
      <c r="FG13" s="67"/>
      <c r="FH13" s="67"/>
      <c r="FI13" s="67"/>
      <c r="FJ13" s="67"/>
      <c r="FK13" s="67"/>
      <c r="FL13" s="67"/>
      <c r="FM13" s="67"/>
      <c r="FN13" s="67"/>
      <c r="FO13" s="67"/>
      <c r="FP13" s="67"/>
      <c r="FQ13" s="67"/>
      <c r="FR13" s="67"/>
      <c r="FS13" s="67"/>
      <c r="FT13" s="67"/>
      <c r="FU13" s="67"/>
      <c r="FV13" s="67"/>
      <c r="FW13" s="67"/>
      <c r="FX13" s="67"/>
      <c r="FY13" s="67"/>
      <c r="FZ13" s="67"/>
      <c r="GA13" s="67"/>
      <c r="GB13" s="67"/>
      <c r="GC13" s="67"/>
      <c r="GD13" s="67"/>
      <c r="GE13" s="67"/>
      <c r="GF13" s="67"/>
      <c r="GG13" s="67"/>
      <c r="GH13" s="67"/>
      <c r="GI13" s="67"/>
      <c r="GJ13" s="67"/>
      <c r="GK13" s="67"/>
      <c r="GL13" s="67"/>
      <c r="GM13" s="67"/>
      <c r="GN13" s="67"/>
      <c r="GO13" s="67"/>
      <c r="GP13" s="67"/>
      <c r="GQ13" s="67"/>
      <c r="GR13" s="67"/>
      <c r="GS13" s="67"/>
      <c r="GT13" s="67"/>
      <c r="GU13" s="67"/>
      <c r="GV13" s="67"/>
      <c r="GW13" s="67"/>
      <c r="GX13" s="67"/>
      <c r="GY13" s="67"/>
      <c r="GZ13" s="67"/>
      <c r="HA13" s="67"/>
      <c r="HB13" s="67"/>
      <c r="HC13" s="67"/>
      <c r="HD13" s="67"/>
      <c r="HE13" s="67"/>
      <c r="HF13" s="67"/>
      <c r="HG13" s="67"/>
      <c r="HH13" s="67"/>
      <c r="HI13" s="67"/>
      <c r="HJ13" s="67"/>
      <c r="HK13" s="67"/>
      <c r="HL13" s="67"/>
      <c r="HM13" s="67"/>
      <c r="HN13" s="67"/>
      <c r="HO13" s="67"/>
      <c r="HP13" s="67"/>
      <c r="HQ13" s="67"/>
      <c r="HR13" s="67"/>
      <c r="HS13" s="67"/>
      <c r="HT13" s="67"/>
      <c r="HU13" s="67"/>
      <c r="HV13" s="67"/>
      <c r="HW13" s="67"/>
      <c r="HX13" s="67"/>
      <c r="HY13" s="67"/>
      <c r="HZ13" s="67"/>
    </row>
    <row r="14" s="30" customFormat="1" ht="26" customHeight="1" spans="1:11">
      <c r="A14" s="10"/>
      <c r="B14" s="9" t="s">
        <v>99</v>
      </c>
      <c r="C14" s="9"/>
      <c r="D14" s="9"/>
      <c r="E14" s="9"/>
      <c r="F14" s="9"/>
      <c r="G14" s="12"/>
      <c r="H14" s="12"/>
      <c r="I14" s="12"/>
      <c r="J14" s="40"/>
      <c r="K14" s="10"/>
    </row>
    <row r="15" s="30" customFormat="1" ht="25" customHeight="1" spans="1:11">
      <c r="A15" s="10"/>
      <c r="B15" s="26" t="s">
        <v>115</v>
      </c>
      <c r="C15" s="27"/>
      <c r="D15" s="27"/>
      <c r="E15" s="27"/>
      <c r="F15" s="28"/>
      <c r="G15" s="29"/>
      <c r="H15" s="29"/>
      <c r="I15" s="12"/>
      <c r="J15" s="40">
        <f>J14+J9</f>
        <v>306566</v>
      </c>
      <c r="K15" s="10"/>
    </row>
    <row r="16" s="30" customFormat="1" ht="19.5" customHeight="1" spans="3:10">
      <c r="C16" s="31"/>
      <c r="D16" s="32"/>
      <c r="E16" s="32"/>
      <c r="F16" s="32"/>
      <c r="G16" s="33" t="s">
        <v>116</v>
      </c>
      <c r="H16" s="33"/>
      <c r="I16" s="33"/>
      <c r="J16" s="33"/>
    </row>
    <row r="17" s="30" customFormat="1" ht="19.5" customHeight="1" spans="2:10">
      <c r="B17" s="34"/>
      <c r="C17" s="35"/>
      <c r="D17" s="36"/>
      <c r="E17" s="36"/>
      <c r="F17" s="36"/>
      <c r="G17" s="37">
        <v>44768</v>
      </c>
      <c r="H17" s="37"/>
      <c r="I17" s="37"/>
      <c r="J17" s="37"/>
    </row>
    <row r="18" s="30" customFormat="1" ht="27" customHeight="1" spans="4:9">
      <c r="D18" s="60"/>
      <c r="E18" s="60"/>
      <c r="F18" s="60"/>
      <c r="G18" s="60"/>
      <c r="H18" s="60"/>
      <c r="I18" s="61"/>
    </row>
    <row r="19" s="30" customFormat="1" ht="24" customHeight="1" spans="4:9">
      <c r="D19" s="60"/>
      <c r="E19" s="60"/>
      <c r="F19" s="60"/>
      <c r="G19" s="60"/>
      <c r="H19" s="60"/>
      <c r="I19" s="61"/>
    </row>
  </sheetData>
  <mergeCells count="20">
    <mergeCell ref="A1:K1"/>
    <mergeCell ref="E2:F2"/>
    <mergeCell ref="H2:I2"/>
    <mergeCell ref="A3:K3"/>
    <mergeCell ref="C4:G4"/>
    <mergeCell ref="C5:G5"/>
    <mergeCell ref="C6:G6"/>
    <mergeCell ref="C7:G7"/>
    <mergeCell ref="C8:G8"/>
    <mergeCell ref="C9:G9"/>
    <mergeCell ref="A10:J10"/>
    <mergeCell ref="C11:F11"/>
    <mergeCell ref="C12:F12"/>
    <mergeCell ref="C13:F13"/>
    <mergeCell ref="B14:F14"/>
    <mergeCell ref="B15:F15"/>
    <mergeCell ref="C16:D16"/>
    <mergeCell ref="G16:J16"/>
    <mergeCell ref="C17:D17"/>
    <mergeCell ref="G17:J17"/>
  </mergeCells>
  <printOptions horizontalCentered="1"/>
  <pageMargins left="0.314583333333333" right="0.314583333333333" top="0.786805555555556" bottom="0.708333333333333" header="0.5" footer="0.5"/>
  <pageSetup paperSize="9" orientation="landscape" horizontalDpi="600"/>
  <headerFooter>
    <oddFooter>&amp;C第 &amp;P 页，共 &amp;N 页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IA19"/>
  <sheetViews>
    <sheetView workbookViewId="0">
      <selection activeCell="E220" sqref="E220"/>
    </sheetView>
  </sheetViews>
  <sheetFormatPr defaultColWidth="9" defaultRowHeight="12.75"/>
  <cols>
    <col min="1" max="1" width="6.875" style="30" customWidth="1"/>
    <col min="2" max="2" width="9.5" style="30" customWidth="1"/>
    <col min="3" max="3" width="12.375" style="30" customWidth="1"/>
    <col min="4" max="4" width="12.625" style="60" customWidth="1"/>
    <col min="5" max="5" width="7.875" style="60" customWidth="1"/>
    <col min="6" max="6" width="11.625" style="60" customWidth="1"/>
    <col min="7" max="7" width="10.875" style="60" customWidth="1"/>
    <col min="8" max="8" width="14.375" style="60" customWidth="1"/>
    <col min="9" max="9" width="14.875" style="61" customWidth="1"/>
    <col min="10" max="10" width="17.125" style="30" customWidth="1"/>
    <col min="11" max="11" width="21.625" style="30" customWidth="1"/>
    <col min="12" max="12" width="13" style="30" customWidth="1"/>
    <col min="13" max="32" width="9" style="30"/>
    <col min="33" max="16384" width="5.625" style="30"/>
  </cols>
  <sheetData>
    <row r="1" s="58" customFormat="1" ht="30" customHeight="1" spans="1:227">
      <c r="A1" s="4" t="s">
        <v>74</v>
      </c>
      <c r="B1" s="5"/>
      <c r="C1" s="5"/>
      <c r="D1" s="5"/>
      <c r="E1" s="5"/>
      <c r="F1" s="5"/>
      <c r="G1" s="5"/>
      <c r="H1" s="5"/>
      <c r="I1" s="5"/>
      <c r="J1" s="5"/>
      <c r="K1" s="5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  <c r="AB1" s="66"/>
      <c r="AC1" s="66"/>
      <c r="AD1" s="66"/>
      <c r="AE1" s="66"/>
      <c r="AF1" s="66"/>
      <c r="AG1" s="66"/>
      <c r="AH1" s="66"/>
      <c r="AI1" s="66"/>
      <c r="AJ1" s="66"/>
      <c r="AK1" s="66"/>
      <c r="AL1" s="66"/>
      <c r="AM1" s="66"/>
      <c r="AN1" s="66"/>
      <c r="AO1" s="66"/>
      <c r="AP1" s="66"/>
      <c r="AQ1" s="66"/>
      <c r="AR1" s="66"/>
      <c r="AS1" s="66"/>
      <c r="AT1" s="66"/>
      <c r="AU1" s="66"/>
      <c r="AV1" s="66"/>
      <c r="AW1" s="66"/>
      <c r="AX1" s="66"/>
      <c r="AY1" s="66"/>
      <c r="AZ1" s="66"/>
      <c r="BA1" s="66"/>
      <c r="BB1" s="66"/>
      <c r="BC1" s="66"/>
      <c r="BD1" s="66"/>
      <c r="BE1" s="66"/>
      <c r="BF1" s="66"/>
      <c r="BG1" s="66"/>
      <c r="BH1" s="66"/>
      <c r="BI1" s="66"/>
      <c r="BJ1" s="66"/>
      <c r="BK1" s="66"/>
      <c r="BL1" s="66"/>
      <c r="BM1" s="66"/>
      <c r="BN1" s="66"/>
      <c r="BO1" s="66"/>
      <c r="BP1" s="66"/>
      <c r="BQ1" s="66"/>
      <c r="BR1" s="66"/>
      <c r="BS1" s="66"/>
      <c r="BT1" s="66"/>
      <c r="BU1" s="66"/>
      <c r="BV1" s="66"/>
      <c r="BW1" s="66"/>
      <c r="BX1" s="66"/>
      <c r="BY1" s="66"/>
      <c r="BZ1" s="66"/>
      <c r="CA1" s="66"/>
      <c r="CB1" s="66"/>
      <c r="CC1" s="66"/>
      <c r="CD1" s="66"/>
      <c r="CE1" s="66"/>
      <c r="CF1" s="66"/>
      <c r="CG1" s="66"/>
      <c r="CH1" s="66"/>
      <c r="CI1" s="66"/>
      <c r="CJ1" s="66"/>
      <c r="CK1" s="66"/>
      <c r="CL1" s="66"/>
      <c r="CM1" s="66"/>
      <c r="CN1" s="66"/>
      <c r="CO1" s="66"/>
      <c r="CP1" s="66"/>
      <c r="CQ1" s="66"/>
      <c r="CR1" s="66"/>
      <c r="CS1" s="66"/>
      <c r="CT1" s="66"/>
      <c r="CU1" s="66"/>
      <c r="CV1" s="66"/>
      <c r="CW1" s="66"/>
      <c r="CX1" s="66"/>
      <c r="CY1" s="66"/>
      <c r="CZ1" s="66"/>
      <c r="DA1" s="66"/>
      <c r="DB1" s="66"/>
      <c r="DC1" s="66"/>
      <c r="DD1" s="66"/>
      <c r="DE1" s="66"/>
      <c r="DF1" s="66"/>
      <c r="DG1" s="66"/>
      <c r="DH1" s="66"/>
      <c r="DI1" s="66"/>
      <c r="DJ1" s="66"/>
      <c r="DK1" s="66"/>
      <c r="DL1" s="66"/>
      <c r="DM1" s="66"/>
      <c r="DN1" s="66"/>
      <c r="DO1" s="66"/>
      <c r="DP1" s="66"/>
      <c r="DQ1" s="66"/>
      <c r="DR1" s="66"/>
      <c r="DS1" s="66"/>
      <c r="DT1" s="66"/>
      <c r="DU1" s="66"/>
      <c r="DV1" s="66"/>
      <c r="DW1" s="66"/>
      <c r="DX1" s="66"/>
      <c r="DY1" s="66"/>
      <c r="DZ1" s="66"/>
      <c r="EA1" s="66"/>
      <c r="EB1" s="66"/>
      <c r="EC1" s="66"/>
      <c r="ED1" s="66"/>
      <c r="EE1" s="66"/>
      <c r="EF1" s="66"/>
      <c r="EG1" s="66"/>
      <c r="EH1" s="66"/>
      <c r="EI1" s="66"/>
      <c r="EJ1" s="66"/>
      <c r="EK1" s="66"/>
      <c r="EL1" s="66"/>
      <c r="EM1" s="66"/>
      <c r="EN1" s="66"/>
      <c r="EO1" s="66"/>
      <c r="EP1" s="66"/>
      <c r="EQ1" s="66"/>
      <c r="ER1" s="66"/>
      <c r="ES1" s="66"/>
      <c r="ET1" s="66"/>
      <c r="EU1" s="66"/>
      <c r="EV1" s="66"/>
      <c r="EW1" s="66"/>
      <c r="EX1" s="66"/>
      <c r="EY1" s="66"/>
      <c r="EZ1" s="66"/>
      <c r="FA1" s="66"/>
      <c r="FB1" s="66"/>
      <c r="FC1" s="66"/>
      <c r="FD1" s="66"/>
      <c r="FE1" s="66"/>
      <c r="FF1" s="66"/>
      <c r="FG1" s="66"/>
      <c r="FH1" s="66"/>
      <c r="FI1" s="66"/>
      <c r="FJ1" s="66"/>
      <c r="FK1" s="66"/>
      <c r="FL1" s="66"/>
      <c r="FM1" s="66"/>
      <c r="FN1" s="66"/>
      <c r="FO1" s="66"/>
      <c r="FP1" s="66"/>
      <c r="FQ1" s="66"/>
      <c r="FR1" s="66"/>
      <c r="FS1" s="66"/>
      <c r="FT1" s="66"/>
      <c r="FU1" s="66"/>
      <c r="FV1" s="66"/>
      <c r="FW1" s="66"/>
      <c r="FX1" s="66"/>
      <c r="FY1" s="66"/>
      <c r="FZ1" s="66"/>
      <c r="GA1" s="66"/>
      <c r="GB1" s="66"/>
      <c r="GC1" s="66"/>
      <c r="GD1" s="66"/>
      <c r="GE1" s="66"/>
      <c r="GF1" s="66"/>
      <c r="GG1" s="66"/>
      <c r="GH1" s="66"/>
      <c r="GI1" s="66"/>
      <c r="GJ1" s="66"/>
      <c r="GK1" s="66"/>
      <c r="GL1" s="66"/>
      <c r="GM1" s="66"/>
      <c r="GN1" s="66"/>
      <c r="GO1" s="66"/>
      <c r="GP1" s="66"/>
      <c r="GQ1" s="66"/>
      <c r="GR1" s="66"/>
      <c r="GS1" s="66"/>
      <c r="GT1" s="66"/>
      <c r="GU1" s="66"/>
      <c r="GV1" s="66"/>
      <c r="GW1" s="66"/>
      <c r="GX1" s="66"/>
      <c r="GY1" s="66"/>
      <c r="GZ1" s="66"/>
      <c r="HA1" s="66"/>
      <c r="HB1" s="66"/>
      <c r="HC1" s="66"/>
      <c r="HD1" s="66"/>
      <c r="HE1" s="66"/>
      <c r="HF1" s="66"/>
      <c r="HG1" s="66"/>
      <c r="HH1" s="66"/>
      <c r="HI1" s="66"/>
      <c r="HJ1" s="66"/>
      <c r="HK1" s="66"/>
      <c r="HL1" s="66"/>
      <c r="HM1" s="66"/>
      <c r="HN1" s="66"/>
      <c r="HO1" s="66"/>
      <c r="HP1" s="66"/>
      <c r="HQ1" s="66"/>
      <c r="HR1" s="66"/>
      <c r="HS1" s="66"/>
    </row>
    <row r="2" s="30" customFormat="1" ht="26.1" customHeight="1" spans="1:234">
      <c r="A2" s="10" t="s">
        <v>75</v>
      </c>
      <c r="B2" s="7" t="s">
        <v>76</v>
      </c>
      <c r="C2" s="8" t="s">
        <v>305</v>
      </c>
      <c r="D2" s="7" t="s">
        <v>78</v>
      </c>
      <c r="E2" s="8" t="s">
        <v>79</v>
      </c>
      <c r="F2" s="8"/>
      <c r="G2" s="7" t="s">
        <v>80</v>
      </c>
      <c r="H2" s="10" t="s">
        <v>81</v>
      </c>
      <c r="I2" s="10"/>
      <c r="J2" s="7" t="s">
        <v>82</v>
      </c>
      <c r="K2" s="8">
        <v>1</v>
      </c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7"/>
      <c r="AD2" s="67"/>
      <c r="AE2" s="67"/>
      <c r="AF2" s="67"/>
      <c r="AG2" s="67"/>
      <c r="AH2" s="67"/>
      <c r="AI2" s="67"/>
      <c r="AJ2" s="67"/>
      <c r="AK2" s="67"/>
      <c r="AL2" s="67"/>
      <c r="AM2" s="67"/>
      <c r="AN2" s="67"/>
      <c r="AO2" s="67"/>
      <c r="AP2" s="67"/>
      <c r="AQ2" s="67"/>
      <c r="AR2" s="67"/>
      <c r="AS2" s="67"/>
      <c r="AT2" s="67"/>
      <c r="AU2" s="67"/>
      <c r="AV2" s="67"/>
      <c r="AW2" s="67"/>
      <c r="AX2" s="67"/>
      <c r="AY2" s="67"/>
      <c r="AZ2" s="67"/>
      <c r="BA2" s="67"/>
      <c r="BB2" s="67"/>
      <c r="BC2" s="67"/>
      <c r="BD2" s="67"/>
      <c r="BE2" s="67"/>
      <c r="BF2" s="67"/>
      <c r="BG2" s="67"/>
      <c r="BH2" s="67"/>
      <c r="BI2" s="67"/>
      <c r="BJ2" s="67"/>
      <c r="BK2" s="67"/>
      <c r="BL2" s="67"/>
      <c r="BM2" s="67"/>
      <c r="BN2" s="67"/>
      <c r="BO2" s="67"/>
      <c r="BP2" s="67"/>
      <c r="BQ2" s="67"/>
      <c r="BR2" s="67"/>
      <c r="BS2" s="67"/>
      <c r="BT2" s="67"/>
      <c r="BU2" s="67"/>
      <c r="BV2" s="67"/>
      <c r="BW2" s="67"/>
      <c r="BX2" s="67"/>
      <c r="BY2" s="67"/>
      <c r="BZ2" s="67"/>
      <c r="CA2" s="67"/>
      <c r="CB2" s="67"/>
      <c r="CC2" s="67"/>
      <c r="CD2" s="67"/>
      <c r="CE2" s="67"/>
      <c r="CF2" s="67"/>
      <c r="CG2" s="67"/>
      <c r="CH2" s="67"/>
      <c r="CI2" s="67"/>
      <c r="CJ2" s="67"/>
      <c r="CK2" s="67"/>
      <c r="CL2" s="67"/>
      <c r="CM2" s="67"/>
      <c r="CN2" s="67"/>
      <c r="CO2" s="67"/>
      <c r="CP2" s="67"/>
      <c r="CQ2" s="67"/>
      <c r="CR2" s="67"/>
      <c r="CS2" s="67"/>
      <c r="CT2" s="67"/>
      <c r="CU2" s="67"/>
      <c r="CV2" s="67"/>
      <c r="CW2" s="67"/>
      <c r="CX2" s="67"/>
      <c r="CY2" s="67"/>
      <c r="CZ2" s="67"/>
      <c r="DA2" s="67"/>
      <c r="DB2" s="67"/>
      <c r="DC2" s="67"/>
      <c r="DD2" s="67"/>
      <c r="DE2" s="67"/>
      <c r="DF2" s="67"/>
      <c r="DG2" s="67"/>
      <c r="DH2" s="67"/>
      <c r="DI2" s="67"/>
      <c r="DJ2" s="67"/>
      <c r="DK2" s="67"/>
      <c r="DL2" s="67"/>
      <c r="DM2" s="67"/>
      <c r="DN2" s="67"/>
      <c r="DO2" s="67"/>
      <c r="DP2" s="67"/>
      <c r="DQ2" s="67"/>
      <c r="DR2" s="67"/>
      <c r="DS2" s="67"/>
      <c r="DT2" s="67"/>
      <c r="DU2" s="67"/>
      <c r="DV2" s="67"/>
      <c r="DW2" s="67"/>
      <c r="DX2" s="67"/>
      <c r="DY2" s="67"/>
      <c r="DZ2" s="67"/>
      <c r="EA2" s="67"/>
      <c r="EB2" s="67"/>
      <c r="EC2" s="67"/>
      <c r="ED2" s="67"/>
      <c r="EE2" s="67"/>
      <c r="EF2" s="67"/>
      <c r="EG2" s="67"/>
      <c r="EH2" s="67"/>
      <c r="EI2" s="67"/>
      <c r="EJ2" s="67"/>
      <c r="EK2" s="67"/>
      <c r="EL2" s="67"/>
      <c r="EM2" s="67"/>
      <c r="EN2" s="67"/>
      <c r="EO2" s="67"/>
      <c r="EP2" s="67"/>
      <c r="EQ2" s="67"/>
      <c r="ER2" s="67"/>
      <c r="ES2" s="67"/>
      <c r="ET2" s="67"/>
      <c r="EU2" s="67"/>
      <c r="EV2" s="67"/>
      <c r="EW2" s="67"/>
      <c r="EX2" s="67"/>
      <c r="EY2" s="67"/>
      <c r="EZ2" s="67"/>
      <c r="FA2" s="67"/>
      <c r="FB2" s="67"/>
      <c r="FC2" s="67"/>
      <c r="FD2" s="67"/>
      <c r="FE2" s="67"/>
      <c r="FF2" s="67"/>
      <c r="FG2" s="67"/>
      <c r="FH2" s="67"/>
      <c r="FI2" s="67"/>
      <c r="FJ2" s="67"/>
      <c r="FK2" s="67"/>
      <c r="FL2" s="67"/>
      <c r="FM2" s="67"/>
      <c r="FN2" s="67"/>
      <c r="FO2" s="67"/>
      <c r="FP2" s="67"/>
      <c r="FQ2" s="67"/>
      <c r="FR2" s="67"/>
      <c r="FS2" s="67"/>
      <c r="FT2" s="67"/>
      <c r="FU2" s="67"/>
      <c r="FV2" s="67"/>
      <c r="FW2" s="67"/>
      <c r="FX2" s="67"/>
      <c r="FY2" s="67"/>
      <c r="FZ2" s="67"/>
      <c r="GA2" s="67"/>
      <c r="GB2" s="67"/>
      <c r="GC2" s="67"/>
      <c r="GD2" s="67"/>
      <c r="GE2" s="67"/>
      <c r="GF2" s="67"/>
      <c r="GG2" s="67"/>
      <c r="GH2" s="67"/>
      <c r="GI2" s="67"/>
      <c r="GJ2" s="67"/>
      <c r="GK2" s="67"/>
      <c r="GL2" s="67"/>
      <c r="GM2" s="67"/>
      <c r="GN2" s="67"/>
      <c r="GO2" s="67"/>
      <c r="GP2" s="67"/>
      <c r="GQ2" s="67"/>
      <c r="GR2" s="67"/>
      <c r="GS2" s="67"/>
      <c r="GT2" s="67"/>
      <c r="GU2" s="67"/>
      <c r="GV2" s="67"/>
      <c r="GW2" s="67"/>
      <c r="GX2" s="67"/>
      <c r="GY2" s="67"/>
      <c r="GZ2" s="67"/>
      <c r="HA2" s="67"/>
      <c r="HB2" s="67"/>
      <c r="HC2" s="67"/>
      <c r="HD2" s="67"/>
      <c r="HE2" s="67"/>
      <c r="HF2" s="67"/>
      <c r="HG2" s="67"/>
      <c r="HH2" s="67"/>
      <c r="HI2" s="67"/>
      <c r="HJ2" s="67"/>
      <c r="HK2" s="67"/>
      <c r="HL2" s="67"/>
      <c r="HM2" s="67"/>
      <c r="HN2" s="67"/>
      <c r="HO2" s="67"/>
      <c r="HP2" s="67"/>
      <c r="HQ2" s="67"/>
      <c r="HR2" s="67"/>
      <c r="HS2" s="67"/>
      <c r="HT2" s="67"/>
      <c r="HU2" s="67"/>
      <c r="HV2" s="67"/>
      <c r="HW2" s="67"/>
      <c r="HX2" s="67"/>
      <c r="HY2" s="67"/>
      <c r="HZ2" s="67"/>
    </row>
    <row r="3" s="30" customFormat="1" ht="22" customHeight="1" spans="1:235">
      <c r="A3" s="9" t="s">
        <v>83</v>
      </c>
      <c r="B3" s="9"/>
      <c r="C3" s="9"/>
      <c r="D3" s="9"/>
      <c r="E3" s="9"/>
      <c r="F3" s="9"/>
      <c r="G3" s="9"/>
      <c r="H3" s="9"/>
      <c r="I3" s="9"/>
      <c r="J3" s="9"/>
      <c r="K3" s="9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  <c r="AC3" s="67"/>
      <c r="AD3" s="67"/>
      <c r="AE3" s="67"/>
      <c r="AF3" s="67"/>
      <c r="AG3" s="67"/>
      <c r="AH3" s="67"/>
      <c r="AI3" s="67"/>
      <c r="AJ3" s="67"/>
      <c r="AK3" s="67"/>
      <c r="AL3" s="67"/>
      <c r="AM3" s="67"/>
      <c r="AN3" s="67"/>
      <c r="AO3" s="67"/>
      <c r="AP3" s="67"/>
      <c r="AQ3" s="67"/>
      <c r="AR3" s="67"/>
      <c r="AS3" s="67"/>
      <c r="AT3" s="67"/>
      <c r="AU3" s="67"/>
      <c r="AV3" s="67"/>
      <c r="AW3" s="67"/>
      <c r="AX3" s="67"/>
      <c r="AY3" s="67"/>
      <c r="AZ3" s="67"/>
      <c r="BA3" s="67"/>
      <c r="BB3" s="67"/>
      <c r="BC3" s="67"/>
      <c r="BD3" s="67"/>
      <c r="BE3" s="67"/>
      <c r="BF3" s="67"/>
      <c r="BG3" s="67"/>
      <c r="BH3" s="67"/>
      <c r="BI3" s="67"/>
      <c r="BJ3" s="67"/>
      <c r="BK3" s="67"/>
      <c r="BL3" s="67"/>
      <c r="BM3" s="67"/>
      <c r="BN3" s="67"/>
      <c r="BO3" s="67"/>
      <c r="BP3" s="67"/>
      <c r="BQ3" s="67"/>
      <c r="BR3" s="67"/>
      <c r="BS3" s="67"/>
      <c r="BT3" s="67"/>
      <c r="BU3" s="67"/>
      <c r="BV3" s="67"/>
      <c r="BW3" s="67"/>
      <c r="BX3" s="67"/>
      <c r="BY3" s="67"/>
      <c r="BZ3" s="67"/>
      <c r="CA3" s="67"/>
      <c r="CB3" s="67"/>
      <c r="CC3" s="67"/>
      <c r="CD3" s="67"/>
      <c r="CE3" s="67"/>
      <c r="CF3" s="67"/>
      <c r="CG3" s="67"/>
      <c r="CH3" s="67"/>
      <c r="CI3" s="67"/>
      <c r="CJ3" s="67"/>
      <c r="CK3" s="67"/>
      <c r="CL3" s="67"/>
      <c r="CM3" s="67"/>
      <c r="CN3" s="67"/>
      <c r="CO3" s="67"/>
      <c r="CP3" s="67"/>
      <c r="CQ3" s="67"/>
      <c r="CR3" s="67"/>
      <c r="CS3" s="67"/>
      <c r="CT3" s="67"/>
      <c r="CU3" s="67"/>
      <c r="CV3" s="67"/>
      <c r="CW3" s="67"/>
      <c r="CX3" s="67"/>
      <c r="CY3" s="67"/>
      <c r="CZ3" s="67"/>
      <c r="DA3" s="67"/>
      <c r="DB3" s="67"/>
      <c r="DC3" s="67"/>
      <c r="DD3" s="67"/>
      <c r="DE3" s="67"/>
      <c r="DF3" s="67"/>
      <c r="DG3" s="67"/>
      <c r="DH3" s="67"/>
      <c r="DI3" s="67"/>
      <c r="DJ3" s="67"/>
      <c r="DK3" s="67"/>
      <c r="DL3" s="67"/>
      <c r="DM3" s="67"/>
      <c r="DN3" s="67"/>
      <c r="DO3" s="67"/>
      <c r="DP3" s="67"/>
      <c r="DQ3" s="67"/>
      <c r="DR3" s="67"/>
      <c r="DS3" s="67"/>
      <c r="DT3" s="67"/>
      <c r="DU3" s="67"/>
      <c r="DV3" s="67"/>
      <c r="DW3" s="67"/>
      <c r="DX3" s="67"/>
      <c r="DY3" s="67"/>
      <c r="DZ3" s="67"/>
      <c r="EA3" s="67"/>
      <c r="EB3" s="67"/>
      <c r="EC3" s="67"/>
      <c r="ED3" s="67"/>
      <c r="EE3" s="67"/>
      <c r="EF3" s="67"/>
      <c r="EG3" s="67"/>
      <c r="EH3" s="67"/>
      <c r="EI3" s="67"/>
      <c r="EJ3" s="67"/>
      <c r="EK3" s="67"/>
      <c r="EL3" s="67"/>
      <c r="EM3" s="67"/>
      <c r="EN3" s="67"/>
      <c r="EO3" s="67"/>
      <c r="EP3" s="67"/>
      <c r="EQ3" s="67"/>
      <c r="ER3" s="67"/>
      <c r="ES3" s="67"/>
      <c r="ET3" s="67"/>
      <c r="EU3" s="67"/>
      <c r="EV3" s="67"/>
      <c r="EW3" s="67"/>
      <c r="EX3" s="67"/>
      <c r="EY3" s="67"/>
      <c r="EZ3" s="67"/>
      <c r="FA3" s="67"/>
      <c r="FB3" s="67"/>
      <c r="FC3" s="67"/>
      <c r="FD3" s="67"/>
      <c r="FE3" s="67"/>
      <c r="FF3" s="67"/>
      <c r="FG3" s="67"/>
      <c r="FH3" s="67"/>
      <c r="FI3" s="67"/>
      <c r="FJ3" s="67"/>
      <c r="FK3" s="67"/>
      <c r="FL3" s="67"/>
      <c r="FM3" s="67"/>
      <c r="FN3" s="67"/>
      <c r="FO3" s="67"/>
      <c r="FP3" s="67"/>
      <c r="FQ3" s="67"/>
      <c r="FR3" s="67"/>
      <c r="FS3" s="67"/>
      <c r="FT3" s="67"/>
      <c r="FU3" s="67"/>
      <c r="FV3" s="67"/>
      <c r="FW3" s="67"/>
      <c r="FX3" s="67"/>
      <c r="FY3" s="67"/>
      <c r="FZ3" s="67"/>
      <c r="GA3" s="67"/>
      <c r="GB3" s="67"/>
      <c r="GC3" s="67"/>
      <c r="GD3" s="67"/>
      <c r="GE3" s="67"/>
      <c r="GF3" s="67"/>
      <c r="GG3" s="67"/>
      <c r="GH3" s="67"/>
      <c r="GI3" s="67"/>
      <c r="GJ3" s="67"/>
      <c r="GK3" s="67"/>
      <c r="GL3" s="67"/>
      <c r="GM3" s="67"/>
      <c r="GN3" s="67"/>
      <c r="GO3" s="67"/>
      <c r="GP3" s="67"/>
      <c r="GQ3" s="67"/>
      <c r="GR3" s="67"/>
      <c r="GS3" s="67"/>
      <c r="GT3" s="67"/>
      <c r="GU3" s="67"/>
      <c r="GV3" s="67"/>
      <c r="GW3" s="67"/>
      <c r="GX3" s="67"/>
      <c r="GY3" s="67"/>
      <c r="GZ3" s="67"/>
      <c r="HA3" s="67"/>
      <c r="HB3" s="67"/>
      <c r="HC3" s="67"/>
      <c r="HD3" s="67"/>
      <c r="HE3" s="67"/>
      <c r="HF3" s="67"/>
      <c r="HG3" s="67"/>
      <c r="HH3" s="67"/>
      <c r="HI3" s="67"/>
      <c r="HJ3" s="67"/>
      <c r="HK3" s="67"/>
      <c r="HL3" s="67"/>
      <c r="HM3" s="67"/>
      <c r="HN3" s="67"/>
      <c r="HO3" s="67"/>
      <c r="HP3" s="67"/>
      <c r="HQ3" s="67"/>
      <c r="HR3" s="67"/>
      <c r="HS3" s="67"/>
      <c r="HT3" s="67"/>
      <c r="HU3" s="67"/>
      <c r="HV3" s="67"/>
      <c r="HW3" s="67"/>
      <c r="HX3" s="67"/>
      <c r="HY3" s="67"/>
      <c r="HZ3" s="67"/>
      <c r="IA3" s="67"/>
    </row>
    <row r="4" s="30" customFormat="1" ht="32" customHeight="1" spans="1:234">
      <c r="A4" s="10" t="s">
        <v>84</v>
      </c>
      <c r="B4" s="11" t="s">
        <v>85</v>
      </c>
      <c r="C4" s="11" t="s">
        <v>86</v>
      </c>
      <c r="D4" s="11"/>
      <c r="E4" s="11"/>
      <c r="F4" s="11"/>
      <c r="G4" s="11"/>
      <c r="H4" s="12" t="s">
        <v>87</v>
      </c>
      <c r="I4" s="11" t="s">
        <v>88</v>
      </c>
      <c r="J4" s="41" t="s">
        <v>89</v>
      </c>
      <c r="K4" s="68" t="s">
        <v>90</v>
      </c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67"/>
      <c r="Y4" s="67"/>
      <c r="Z4" s="67"/>
      <c r="AA4" s="67"/>
      <c r="AB4" s="67"/>
      <c r="AC4" s="67"/>
      <c r="AD4" s="67"/>
      <c r="AE4" s="67"/>
      <c r="AF4" s="67"/>
      <c r="AG4" s="67"/>
      <c r="AH4" s="67"/>
      <c r="AI4" s="67"/>
      <c r="AJ4" s="67"/>
      <c r="AK4" s="67"/>
      <c r="AL4" s="67"/>
      <c r="AM4" s="67"/>
      <c r="AN4" s="67"/>
      <c r="AO4" s="67"/>
      <c r="AP4" s="67"/>
      <c r="AQ4" s="67"/>
      <c r="AR4" s="67"/>
      <c r="AS4" s="67"/>
      <c r="AT4" s="67"/>
      <c r="AU4" s="67"/>
      <c r="AV4" s="67"/>
      <c r="AW4" s="67"/>
      <c r="AX4" s="67"/>
      <c r="AY4" s="67"/>
      <c r="AZ4" s="67"/>
      <c r="BA4" s="67"/>
      <c r="BB4" s="67"/>
      <c r="BC4" s="67"/>
      <c r="BD4" s="67"/>
      <c r="BE4" s="67"/>
      <c r="BF4" s="67"/>
      <c r="BG4" s="67"/>
      <c r="BH4" s="67"/>
      <c r="BI4" s="67"/>
      <c r="BJ4" s="67"/>
      <c r="BK4" s="67"/>
      <c r="BL4" s="67"/>
      <c r="BM4" s="67"/>
      <c r="BN4" s="67"/>
      <c r="BO4" s="67"/>
      <c r="BP4" s="67"/>
      <c r="BQ4" s="67"/>
      <c r="BR4" s="67"/>
      <c r="BS4" s="67"/>
      <c r="BT4" s="67"/>
      <c r="BU4" s="67"/>
      <c r="BV4" s="67"/>
      <c r="BW4" s="67"/>
      <c r="BX4" s="67"/>
      <c r="BY4" s="67"/>
      <c r="BZ4" s="67"/>
      <c r="CA4" s="67"/>
      <c r="CB4" s="67"/>
      <c r="CC4" s="67"/>
      <c r="CD4" s="67"/>
      <c r="CE4" s="67"/>
      <c r="CF4" s="67"/>
      <c r="CG4" s="67"/>
      <c r="CH4" s="67"/>
      <c r="CI4" s="67"/>
      <c r="CJ4" s="67"/>
      <c r="CK4" s="67"/>
      <c r="CL4" s="67"/>
      <c r="CM4" s="67"/>
      <c r="CN4" s="67"/>
      <c r="CO4" s="67"/>
      <c r="CP4" s="67"/>
      <c r="CQ4" s="67"/>
      <c r="CR4" s="67"/>
      <c r="CS4" s="67"/>
      <c r="CT4" s="67"/>
      <c r="CU4" s="67"/>
      <c r="CV4" s="67"/>
      <c r="CW4" s="67"/>
      <c r="CX4" s="67"/>
      <c r="CY4" s="67"/>
      <c r="CZ4" s="67"/>
      <c r="DA4" s="67"/>
      <c r="DB4" s="67"/>
      <c r="DC4" s="67"/>
      <c r="DD4" s="67"/>
      <c r="DE4" s="67"/>
      <c r="DF4" s="67"/>
      <c r="DG4" s="67"/>
      <c r="DH4" s="67"/>
      <c r="DI4" s="67"/>
      <c r="DJ4" s="67"/>
      <c r="DK4" s="67"/>
      <c r="DL4" s="67"/>
      <c r="DM4" s="67"/>
      <c r="DN4" s="67"/>
      <c r="DO4" s="67"/>
      <c r="DP4" s="67"/>
      <c r="DQ4" s="67"/>
      <c r="DR4" s="67"/>
      <c r="DS4" s="67"/>
      <c r="DT4" s="67"/>
      <c r="DU4" s="67"/>
      <c r="DV4" s="67"/>
      <c r="DW4" s="67"/>
      <c r="DX4" s="67"/>
      <c r="DY4" s="67"/>
      <c r="DZ4" s="67"/>
      <c r="EA4" s="67"/>
      <c r="EB4" s="67"/>
      <c r="EC4" s="67"/>
      <c r="ED4" s="67"/>
      <c r="EE4" s="67"/>
      <c r="EF4" s="67"/>
      <c r="EG4" s="67"/>
      <c r="EH4" s="67"/>
      <c r="EI4" s="67"/>
      <c r="EJ4" s="67"/>
      <c r="EK4" s="67"/>
      <c r="EL4" s="67"/>
      <c r="EM4" s="67"/>
      <c r="EN4" s="67"/>
      <c r="EO4" s="67"/>
      <c r="EP4" s="67"/>
      <c r="EQ4" s="67"/>
      <c r="ER4" s="67"/>
      <c r="ES4" s="67"/>
      <c r="ET4" s="67"/>
      <c r="EU4" s="67"/>
      <c r="EV4" s="67"/>
      <c r="EW4" s="67"/>
      <c r="EX4" s="67"/>
      <c r="EY4" s="67"/>
      <c r="EZ4" s="67"/>
      <c r="FA4" s="67"/>
      <c r="FB4" s="67"/>
      <c r="FC4" s="67"/>
      <c r="FD4" s="67"/>
      <c r="FE4" s="67"/>
      <c r="FF4" s="67"/>
      <c r="FG4" s="67"/>
      <c r="FH4" s="67"/>
      <c r="FI4" s="67"/>
      <c r="FJ4" s="67"/>
      <c r="FK4" s="67"/>
      <c r="FL4" s="67"/>
      <c r="FM4" s="67"/>
      <c r="FN4" s="67"/>
      <c r="FO4" s="67"/>
      <c r="FP4" s="67"/>
      <c r="FQ4" s="67"/>
      <c r="FR4" s="67"/>
      <c r="FS4" s="67"/>
      <c r="FT4" s="67"/>
      <c r="FU4" s="67"/>
      <c r="FV4" s="67"/>
      <c r="FW4" s="67"/>
      <c r="FX4" s="67"/>
      <c r="FY4" s="67"/>
      <c r="FZ4" s="67"/>
      <c r="GA4" s="67"/>
      <c r="GB4" s="67"/>
      <c r="GC4" s="67"/>
      <c r="GD4" s="67"/>
      <c r="GE4" s="67"/>
      <c r="GF4" s="67"/>
      <c r="GG4" s="67"/>
      <c r="GH4" s="67"/>
      <c r="GI4" s="67"/>
      <c r="GJ4" s="67"/>
      <c r="GK4" s="67"/>
      <c r="GL4" s="67"/>
      <c r="GM4" s="67"/>
      <c r="GN4" s="67"/>
      <c r="GO4" s="67"/>
      <c r="GP4" s="67"/>
      <c r="GQ4" s="67"/>
      <c r="GR4" s="67"/>
      <c r="GS4" s="67"/>
      <c r="GT4" s="67"/>
      <c r="GU4" s="67"/>
      <c r="GV4" s="67"/>
      <c r="GW4" s="67"/>
      <c r="GX4" s="67"/>
      <c r="GY4" s="67"/>
      <c r="GZ4" s="67"/>
      <c r="HA4" s="67"/>
      <c r="HB4" s="67"/>
      <c r="HC4" s="67"/>
      <c r="HD4" s="67"/>
      <c r="HE4" s="67"/>
      <c r="HF4" s="67"/>
      <c r="HG4" s="67"/>
      <c r="HH4" s="67"/>
      <c r="HI4" s="67"/>
      <c r="HJ4" s="67"/>
      <c r="HK4" s="67"/>
      <c r="HL4" s="67"/>
      <c r="HM4" s="67"/>
      <c r="HN4" s="67"/>
      <c r="HO4" s="67"/>
      <c r="HP4" s="67"/>
      <c r="HQ4" s="67"/>
      <c r="HR4" s="67"/>
      <c r="HS4" s="67"/>
      <c r="HT4" s="67"/>
      <c r="HU4" s="67"/>
      <c r="HV4" s="67"/>
      <c r="HW4" s="67"/>
      <c r="HX4" s="67"/>
      <c r="HY4" s="67"/>
      <c r="HZ4" s="67"/>
    </row>
    <row r="5" s="30" customFormat="1" ht="22" customHeight="1" spans="1:234">
      <c r="A5" s="10">
        <v>1</v>
      </c>
      <c r="B5" s="8" t="s">
        <v>306</v>
      </c>
      <c r="C5" s="13" t="s">
        <v>307</v>
      </c>
      <c r="D5" s="14"/>
      <c r="E5" s="14"/>
      <c r="F5" s="14"/>
      <c r="G5" s="15"/>
      <c r="H5" s="16">
        <f>6*4.7</f>
        <v>28.2</v>
      </c>
      <c r="I5" s="12">
        <v>505</v>
      </c>
      <c r="J5" s="43">
        <f>H5*I5</f>
        <v>14241</v>
      </c>
      <c r="K5" s="16" t="s">
        <v>308</v>
      </c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7"/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/>
      <c r="BI5" s="67"/>
      <c r="BJ5" s="67"/>
      <c r="BK5" s="67"/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67"/>
      <c r="BX5" s="67"/>
      <c r="BY5" s="67"/>
      <c r="BZ5" s="67"/>
      <c r="CA5" s="67"/>
      <c r="CB5" s="67"/>
      <c r="CC5" s="67"/>
      <c r="CD5" s="67"/>
      <c r="CE5" s="67"/>
      <c r="CF5" s="67"/>
      <c r="CG5" s="67"/>
      <c r="CH5" s="67"/>
      <c r="CI5" s="67"/>
      <c r="CJ5" s="67"/>
      <c r="CK5" s="67"/>
      <c r="CL5" s="67"/>
      <c r="CM5" s="67"/>
      <c r="CN5" s="67"/>
      <c r="CO5" s="67"/>
      <c r="CP5" s="67"/>
      <c r="CQ5" s="67"/>
      <c r="CR5" s="67"/>
      <c r="CS5" s="67"/>
      <c r="CT5" s="67"/>
      <c r="CU5" s="67"/>
      <c r="CV5" s="67"/>
      <c r="CW5" s="67"/>
      <c r="CX5" s="67"/>
      <c r="CY5" s="67"/>
      <c r="CZ5" s="67"/>
      <c r="DA5" s="67"/>
      <c r="DB5" s="67"/>
      <c r="DC5" s="67"/>
      <c r="DD5" s="67"/>
      <c r="DE5" s="67"/>
      <c r="DF5" s="67"/>
      <c r="DG5" s="67"/>
      <c r="DH5" s="67"/>
      <c r="DI5" s="67"/>
      <c r="DJ5" s="67"/>
      <c r="DK5" s="67"/>
      <c r="DL5" s="67"/>
      <c r="DM5" s="67"/>
      <c r="DN5" s="67"/>
      <c r="DO5" s="67"/>
      <c r="DP5" s="67"/>
      <c r="DQ5" s="67"/>
      <c r="DR5" s="67"/>
      <c r="DS5" s="67"/>
      <c r="DT5" s="67"/>
      <c r="DU5" s="67"/>
      <c r="DV5" s="67"/>
      <c r="DW5" s="67"/>
      <c r="DX5" s="67"/>
      <c r="DY5" s="67"/>
      <c r="DZ5" s="67"/>
      <c r="EA5" s="67"/>
      <c r="EB5" s="67"/>
      <c r="EC5" s="67"/>
      <c r="ED5" s="67"/>
      <c r="EE5" s="67"/>
      <c r="EF5" s="67"/>
      <c r="EG5" s="67"/>
      <c r="EH5" s="67"/>
      <c r="EI5" s="67"/>
      <c r="EJ5" s="67"/>
      <c r="EK5" s="67"/>
      <c r="EL5" s="67"/>
      <c r="EM5" s="67"/>
      <c r="EN5" s="67"/>
      <c r="EO5" s="67"/>
      <c r="EP5" s="67"/>
      <c r="EQ5" s="67"/>
      <c r="ER5" s="67"/>
      <c r="ES5" s="67"/>
      <c r="ET5" s="67"/>
      <c r="EU5" s="67"/>
      <c r="EV5" s="67"/>
      <c r="EW5" s="67"/>
      <c r="EX5" s="67"/>
      <c r="EY5" s="67"/>
      <c r="EZ5" s="67"/>
      <c r="FA5" s="67"/>
      <c r="FB5" s="67"/>
      <c r="FC5" s="67"/>
      <c r="FD5" s="67"/>
      <c r="FE5" s="67"/>
      <c r="FF5" s="67"/>
      <c r="FG5" s="67"/>
      <c r="FH5" s="67"/>
      <c r="FI5" s="67"/>
      <c r="FJ5" s="67"/>
      <c r="FK5" s="67"/>
      <c r="FL5" s="67"/>
      <c r="FM5" s="67"/>
      <c r="FN5" s="67"/>
      <c r="FO5" s="67"/>
      <c r="FP5" s="67"/>
      <c r="FQ5" s="67"/>
      <c r="FR5" s="67"/>
      <c r="FS5" s="67"/>
      <c r="FT5" s="67"/>
      <c r="FU5" s="67"/>
      <c r="FV5" s="67"/>
      <c r="FW5" s="67"/>
      <c r="FX5" s="67"/>
      <c r="FY5" s="67"/>
      <c r="FZ5" s="67"/>
      <c r="GA5" s="67"/>
      <c r="GB5" s="67"/>
      <c r="GC5" s="67"/>
      <c r="GD5" s="67"/>
      <c r="GE5" s="67"/>
      <c r="GF5" s="67"/>
      <c r="GG5" s="67"/>
      <c r="GH5" s="67"/>
      <c r="GI5" s="67"/>
      <c r="GJ5" s="67"/>
      <c r="GK5" s="67"/>
      <c r="GL5" s="67"/>
      <c r="GM5" s="67"/>
      <c r="GN5" s="67"/>
      <c r="GO5" s="67"/>
      <c r="GP5" s="67"/>
      <c r="GQ5" s="67"/>
      <c r="GR5" s="67"/>
      <c r="GS5" s="67"/>
      <c r="GT5" s="67"/>
      <c r="GU5" s="67"/>
      <c r="GV5" s="67"/>
      <c r="GW5" s="67"/>
      <c r="GX5" s="67"/>
      <c r="GY5" s="67"/>
      <c r="GZ5" s="67"/>
      <c r="HA5" s="67"/>
      <c r="HB5" s="67"/>
      <c r="HC5" s="67"/>
      <c r="HD5" s="67"/>
      <c r="HE5" s="67"/>
      <c r="HF5" s="67"/>
      <c r="HG5" s="67"/>
      <c r="HH5" s="67"/>
      <c r="HI5" s="67"/>
      <c r="HJ5" s="67"/>
      <c r="HK5" s="67"/>
      <c r="HL5" s="67"/>
      <c r="HM5" s="67"/>
      <c r="HN5" s="67"/>
      <c r="HO5" s="67"/>
      <c r="HP5" s="67"/>
      <c r="HQ5" s="67"/>
      <c r="HR5" s="67"/>
      <c r="HS5" s="67"/>
      <c r="HT5" s="67"/>
      <c r="HU5" s="67"/>
      <c r="HV5" s="67"/>
      <c r="HW5" s="67"/>
      <c r="HX5" s="67"/>
      <c r="HY5" s="67"/>
      <c r="HZ5" s="67"/>
    </row>
    <row r="6" s="30" customFormat="1" ht="22" customHeight="1" spans="1:234">
      <c r="A6" s="10"/>
      <c r="B6" s="10"/>
      <c r="C6" s="13"/>
      <c r="D6" s="14"/>
      <c r="E6" s="14"/>
      <c r="F6" s="14"/>
      <c r="G6" s="15"/>
      <c r="H6" s="16"/>
      <c r="I6" s="12"/>
      <c r="J6" s="43"/>
      <c r="K6" s="68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67"/>
      <c r="AE6" s="67"/>
      <c r="AF6" s="67"/>
      <c r="AG6" s="67"/>
      <c r="AH6" s="67"/>
      <c r="AI6" s="67"/>
      <c r="AJ6" s="67"/>
      <c r="AK6" s="67"/>
      <c r="AL6" s="67"/>
      <c r="AM6" s="67"/>
      <c r="AN6" s="67"/>
      <c r="AO6" s="67"/>
      <c r="AP6" s="67"/>
      <c r="AQ6" s="67"/>
      <c r="AR6" s="67"/>
      <c r="AS6" s="67"/>
      <c r="AT6" s="67"/>
      <c r="AU6" s="67"/>
      <c r="AV6" s="67"/>
      <c r="AW6" s="67"/>
      <c r="AX6" s="67"/>
      <c r="AY6" s="67"/>
      <c r="AZ6" s="67"/>
      <c r="BA6" s="67"/>
      <c r="BB6" s="67"/>
      <c r="BC6" s="67"/>
      <c r="BD6" s="67"/>
      <c r="BE6" s="67"/>
      <c r="BF6" s="67"/>
      <c r="BG6" s="67"/>
      <c r="BH6" s="67"/>
      <c r="BI6" s="67"/>
      <c r="BJ6" s="67"/>
      <c r="BK6" s="67"/>
      <c r="BL6" s="67"/>
      <c r="BM6" s="67"/>
      <c r="BN6" s="67"/>
      <c r="BO6" s="67"/>
      <c r="BP6" s="67"/>
      <c r="BQ6" s="67"/>
      <c r="BR6" s="67"/>
      <c r="BS6" s="67"/>
      <c r="BT6" s="67"/>
      <c r="BU6" s="67"/>
      <c r="BV6" s="67"/>
      <c r="BW6" s="67"/>
      <c r="BX6" s="67"/>
      <c r="BY6" s="67"/>
      <c r="BZ6" s="67"/>
      <c r="CA6" s="67"/>
      <c r="CB6" s="67"/>
      <c r="CC6" s="67"/>
      <c r="CD6" s="67"/>
      <c r="CE6" s="67"/>
      <c r="CF6" s="67"/>
      <c r="CG6" s="67"/>
      <c r="CH6" s="67"/>
      <c r="CI6" s="67"/>
      <c r="CJ6" s="67"/>
      <c r="CK6" s="67"/>
      <c r="CL6" s="67"/>
      <c r="CM6" s="67"/>
      <c r="CN6" s="67"/>
      <c r="CO6" s="67"/>
      <c r="CP6" s="67"/>
      <c r="CQ6" s="67"/>
      <c r="CR6" s="67"/>
      <c r="CS6" s="67"/>
      <c r="CT6" s="67"/>
      <c r="CU6" s="67"/>
      <c r="CV6" s="67"/>
      <c r="CW6" s="67"/>
      <c r="CX6" s="67"/>
      <c r="CY6" s="67"/>
      <c r="CZ6" s="67"/>
      <c r="DA6" s="67"/>
      <c r="DB6" s="67"/>
      <c r="DC6" s="67"/>
      <c r="DD6" s="67"/>
      <c r="DE6" s="67"/>
      <c r="DF6" s="67"/>
      <c r="DG6" s="67"/>
      <c r="DH6" s="67"/>
      <c r="DI6" s="67"/>
      <c r="DJ6" s="67"/>
      <c r="DK6" s="67"/>
      <c r="DL6" s="67"/>
      <c r="DM6" s="67"/>
      <c r="DN6" s="67"/>
      <c r="DO6" s="67"/>
      <c r="DP6" s="67"/>
      <c r="DQ6" s="67"/>
      <c r="DR6" s="67"/>
      <c r="DS6" s="67"/>
      <c r="DT6" s="67"/>
      <c r="DU6" s="67"/>
      <c r="DV6" s="67"/>
      <c r="DW6" s="67"/>
      <c r="DX6" s="67"/>
      <c r="DY6" s="67"/>
      <c r="DZ6" s="67"/>
      <c r="EA6" s="67"/>
      <c r="EB6" s="67"/>
      <c r="EC6" s="67"/>
      <c r="ED6" s="67"/>
      <c r="EE6" s="67"/>
      <c r="EF6" s="67"/>
      <c r="EG6" s="67"/>
      <c r="EH6" s="67"/>
      <c r="EI6" s="67"/>
      <c r="EJ6" s="67"/>
      <c r="EK6" s="67"/>
      <c r="EL6" s="67"/>
      <c r="EM6" s="67"/>
      <c r="EN6" s="67"/>
      <c r="EO6" s="67"/>
      <c r="EP6" s="67"/>
      <c r="EQ6" s="67"/>
      <c r="ER6" s="67"/>
      <c r="ES6" s="67"/>
      <c r="ET6" s="67"/>
      <c r="EU6" s="67"/>
      <c r="EV6" s="67"/>
      <c r="EW6" s="67"/>
      <c r="EX6" s="67"/>
      <c r="EY6" s="67"/>
      <c r="EZ6" s="67"/>
      <c r="FA6" s="67"/>
      <c r="FB6" s="67"/>
      <c r="FC6" s="67"/>
      <c r="FD6" s="67"/>
      <c r="FE6" s="67"/>
      <c r="FF6" s="67"/>
      <c r="FG6" s="67"/>
      <c r="FH6" s="67"/>
      <c r="FI6" s="67"/>
      <c r="FJ6" s="67"/>
      <c r="FK6" s="67"/>
      <c r="FL6" s="67"/>
      <c r="FM6" s="67"/>
      <c r="FN6" s="67"/>
      <c r="FO6" s="67"/>
      <c r="FP6" s="67"/>
      <c r="FQ6" s="67"/>
      <c r="FR6" s="67"/>
      <c r="FS6" s="67"/>
      <c r="FT6" s="67"/>
      <c r="FU6" s="67"/>
      <c r="FV6" s="67"/>
      <c r="FW6" s="67"/>
      <c r="FX6" s="67"/>
      <c r="FY6" s="67"/>
      <c r="FZ6" s="67"/>
      <c r="GA6" s="67"/>
      <c r="GB6" s="67"/>
      <c r="GC6" s="67"/>
      <c r="GD6" s="67"/>
      <c r="GE6" s="67"/>
      <c r="GF6" s="67"/>
      <c r="GG6" s="67"/>
      <c r="GH6" s="67"/>
      <c r="GI6" s="67"/>
      <c r="GJ6" s="67"/>
      <c r="GK6" s="67"/>
      <c r="GL6" s="67"/>
      <c r="GM6" s="67"/>
      <c r="GN6" s="67"/>
      <c r="GO6" s="67"/>
      <c r="GP6" s="67"/>
      <c r="GQ6" s="67"/>
      <c r="GR6" s="67"/>
      <c r="GS6" s="67"/>
      <c r="GT6" s="67"/>
      <c r="GU6" s="67"/>
      <c r="GV6" s="67"/>
      <c r="GW6" s="67"/>
      <c r="GX6" s="67"/>
      <c r="GY6" s="67"/>
      <c r="GZ6" s="67"/>
      <c r="HA6" s="67"/>
      <c r="HB6" s="67"/>
      <c r="HC6" s="67"/>
      <c r="HD6" s="67"/>
      <c r="HE6" s="67"/>
      <c r="HF6" s="67"/>
      <c r="HG6" s="67"/>
      <c r="HH6" s="67"/>
      <c r="HI6" s="67"/>
      <c r="HJ6" s="67"/>
      <c r="HK6" s="67"/>
      <c r="HL6" s="67"/>
      <c r="HM6" s="67"/>
      <c r="HN6" s="67"/>
      <c r="HO6" s="67"/>
      <c r="HP6" s="67"/>
      <c r="HQ6" s="67"/>
      <c r="HR6" s="67"/>
      <c r="HS6" s="67"/>
      <c r="HT6" s="67"/>
      <c r="HU6" s="67"/>
      <c r="HV6" s="67"/>
      <c r="HW6" s="67"/>
      <c r="HX6" s="67"/>
      <c r="HY6" s="67"/>
      <c r="HZ6" s="67"/>
    </row>
    <row r="7" s="30" customFormat="1" ht="22" customHeight="1" spans="1:234">
      <c r="A7" s="10"/>
      <c r="B7" s="10"/>
      <c r="C7" s="13"/>
      <c r="D7" s="14"/>
      <c r="E7" s="14"/>
      <c r="F7" s="14"/>
      <c r="G7" s="15"/>
      <c r="H7" s="16"/>
      <c r="I7" s="12"/>
      <c r="J7" s="43"/>
      <c r="K7" s="68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67"/>
      <c r="Y7" s="67"/>
      <c r="Z7" s="67"/>
      <c r="AA7" s="67"/>
      <c r="AB7" s="67"/>
      <c r="AC7" s="67"/>
      <c r="AD7" s="67"/>
      <c r="AE7" s="67"/>
      <c r="AF7" s="67"/>
      <c r="AG7" s="67"/>
      <c r="AH7" s="67"/>
      <c r="AI7" s="67"/>
      <c r="AJ7" s="67"/>
      <c r="AK7" s="67"/>
      <c r="AL7" s="67"/>
      <c r="AM7" s="67"/>
      <c r="AN7" s="67"/>
      <c r="AO7" s="67"/>
      <c r="AP7" s="67"/>
      <c r="AQ7" s="67"/>
      <c r="AR7" s="67"/>
      <c r="AS7" s="67"/>
      <c r="AT7" s="67"/>
      <c r="AU7" s="67"/>
      <c r="AV7" s="67"/>
      <c r="AW7" s="67"/>
      <c r="AX7" s="67"/>
      <c r="AY7" s="67"/>
      <c r="AZ7" s="67"/>
      <c r="BA7" s="67"/>
      <c r="BB7" s="67"/>
      <c r="BC7" s="67"/>
      <c r="BD7" s="67"/>
      <c r="BE7" s="67"/>
      <c r="BF7" s="67"/>
      <c r="BG7" s="67"/>
      <c r="BH7" s="67"/>
      <c r="BI7" s="67"/>
      <c r="BJ7" s="67"/>
      <c r="BK7" s="67"/>
      <c r="BL7" s="67"/>
      <c r="BM7" s="67"/>
      <c r="BN7" s="67"/>
      <c r="BO7" s="67"/>
      <c r="BP7" s="67"/>
      <c r="BQ7" s="67"/>
      <c r="BR7" s="67"/>
      <c r="BS7" s="67"/>
      <c r="BT7" s="67"/>
      <c r="BU7" s="67"/>
      <c r="BV7" s="67"/>
      <c r="BW7" s="67"/>
      <c r="BX7" s="67"/>
      <c r="BY7" s="67"/>
      <c r="BZ7" s="67"/>
      <c r="CA7" s="67"/>
      <c r="CB7" s="67"/>
      <c r="CC7" s="67"/>
      <c r="CD7" s="67"/>
      <c r="CE7" s="67"/>
      <c r="CF7" s="67"/>
      <c r="CG7" s="67"/>
      <c r="CH7" s="67"/>
      <c r="CI7" s="67"/>
      <c r="CJ7" s="67"/>
      <c r="CK7" s="67"/>
      <c r="CL7" s="67"/>
      <c r="CM7" s="67"/>
      <c r="CN7" s="67"/>
      <c r="CO7" s="67"/>
      <c r="CP7" s="67"/>
      <c r="CQ7" s="67"/>
      <c r="CR7" s="67"/>
      <c r="CS7" s="67"/>
      <c r="CT7" s="67"/>
      <c r="CU7" s="67"/>
      <c r="CV7" s="67"/>
      <c r="CW7" s="67"/>
      <c r="CX7" s="67"/>
      <c r="CY7" s="67"/>
      <c r="CZ7" s="67"/>
      <c r="DA7" s="67"/>
      <c r="DB7" s="67"/>
      <c r="DC7" s="67"/>
      <c r="DD7" s="67"/>
      <c r="DE7" s="67"/>
      <c r="DF7" s="67"/>
      <c r="DG7" s="67"/>
      <c r="DH7" s="67"/>
      <c r="DI7" s="67"/>
      <c r="DJ7" s="67"/>
      <c r="DK7" s="67"/>
      <c r="DL7" s="67"/>
      <c r="DM7" s="67"/>
      <c r="DN7" s="67"/>
      <c r="DO7" s="67"/>
      <c r="DP7" s="67"/>
      <c r="DQ7" s="67"/>
      <c r="DR7" s="67"/>
      <c r="DS7" s="67"/>
      <c r="DT7" s="67"/>
      <c r="DU7" s="67"/>
      <c r="DV7" s="67"/>
      <c r="DW7" s="67"/>
      <c r="DX7" s="67"/>
      <c r="DY7" s="67"/>
      <c r="DZ7" s="67"/>
      <c r="EA7" s="67"/>
      <c r="EB7" s="67"/>
      <c r="EC7" s="67"/>
      <c r="ED7" s="67"/>
      <c r="EE7" s="67"/>
      <c r="EF7" s="67"/>
      <c r="EG7" s="67"/>
      <c r="EH7" s="67"/>
      <c r="EI7" s="67"/>
      <c r="EJ7" s="67"/>
      <c r="EK7" s="67"/>
      <c r="EL7" s="67"/>
      <c r="EM7" s="67"/>
      <c r="EN7" s="67"/>
      <c r="EO7" s="67"/>
      <c r="EP7" s="67"/>
      <c r="EQ7" s="67"/>
      <c r="ER7" s="67"/>
      <c r="ES7" s="67"/>
      <c r="ET7" s="67"/>
      <c r="EU7" s="67"/>
      <c r="EV7" s="67"/>
      <c r="EW7" s="67"/>
      <c r="EX7" s="67"/>
      <c r="EY7" s="67"/>
      <c r="EZ7" s="67"/>
      <c r="FA7" s="67"/>
      <c r="FB7" s="67"/>
      <c r="FC7" s="67"/>
      <c r="FD7" s="67"/>
      <c r="FE7" s="67"/>
      <c r="FF7" s="67"/>
      <c r="FG7" s="67"/>
      <c r="FH7" s="67"/>
      <c r="FI7" s="67"/>
      <c r="FJ7" s="67"/>
      <c r="FK7" s="67"/>
      <c r="FL7" s="67"/>
      <c r="FM7" s="67"/>
      <c r="FN7" s="67"/>
      <c r="FO7" s="67"/>
      <c r="FP7" s="67"/>
      <c r="FQ7" s="67"/>
      <c r="FR7" s="67"/>
      <c r="FS7" s="67"/>
      <c r="FT7" s="67"/>
      <c r="FU7" s="67"/>
      <c r="FV7" s="67"/>
      <c r="FW7" s="67"/>
      <c r="FX7" s="67"/>
      <c r="FY7" s="67"/>
      <c r="FZ7" s="67"/>
      <c r="GA7" s="67"/>
      <c r="GB7" s="67"/>
      <c r="GC7" s="67"/>
      <c r="GD7" s="67"/>
      <c r="GE7" s="67"/>
      <c r="GF7" s="67"/>
      <c r="GG7" s="67"/>
      <c r="GH7" s="67"/>
      <c r="GI7" s="67"/>
      <c r="GJ7" s="67"/>
      <c r="GK7" s="67"/>
      <c r="GL7" s="67"/>
      <c r="GM7" s="67"/>
      <c r="GN7" s="67"/>
      <c r="GO7" s="67"/>
      <c r="GP7" s="67"/>
      <c r="GQ7" s="67"/>
      <c r="GR7" s="67"/>
      <c r="GS7" s="67"/>
      <c r="GT7" s="67"/>
      <c r="GU7" s="67"/>
      <c r="GV7" s="67"/>
      <c r="GW7" s="67"/>
      <c r="GX7" s="67"/>
      <c r="GY7" s="67"/>
      <c r="GZ7" s="67"/>
      <c r="HA7" s="67"/>
      <c r="HB7" s="67"/>
      <c r="HC7" s="67"/>
      <c r="HD7" s="67"/>
      <c r="HE7" s="67"/>
      <c r="HF7" s="67"/>
      <c r="HG7" s="67"/>
      <c r="HH7" s="67"/>
      <c r="HI7" s="67"/>
      <c r="HJ7" s="67"/>
      <c r="HK7" s="67"/>
      <c r="HL7" s="67"/>
      <c r="HM7" s="67"/>
      <c r="HN7" s="67"/>
      <c r="HO7" s="67"/>
      <c r="HP7" s="67"/>
      <c r="HQ7" s="67"/>
      <c r="HR7" s="67"/>
      <c r="HS7" s="67"/>
      <c r="HT7" s="67"/>
      <c r="HU7" s="67"/>
      <c r="HV7" s="67"/>
      <c r="HW7" s="67"/>
      <c r="HX7" s="67"/>
      <c r="HY7" s="67"/>
      <c r="HZ7" s="67"/>
    </row>
    <row r="8" s="30" customFormat="1" ht="22" customHeight="1" spans="1:234">
      <c r="A8" s="10"/>
      <c r="B8" s="10"/>
      <c r="C8" s="13"/>
      <c r="D8" s="14"/>
      <c r="E8" s="14"/>
      <c r="F8" s="14"/>
      <c r="G8" s="15"/>
      <c r="H8" s="16"/>
      <c r="I8" s="12"/>
      <c r="J8" s="43"/>
      <c r="K8" s="68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67"/>
      <c r="Y8" s="67"/>
      <c r="Z8" s="67"/>
      <c r="AA8" s="67"/>
      <c r="AB8" s="67"/>
      <c r="AC8" s="67"/>
      <c r="AD8" s="67"/>
      <c r="AE8" s="67"/>
      <c r="AF8" s="67"/>
      <c r="AG8" s="67"/>
      <c r="AH8" s="67"/>
      <c r="AI8" s="67"/>
      <c r="AJ8" s="67"/>
      <c r="AK8" s="67"/>
      <c r="AL8" s="67"/>
      <c r="AM8" s="67"/>
      <c r="AN8" s="67"/>
      <c r="AO8" s="67"/>
      <c r="AP8" s="67"/>
      <c r="AQ8" s="67"/>
      <c r="AR8" s="67"/>
      <c r="AS8" s="67"/>
      <c r="AT8" s="67"/>
      <c r="AU8" s="67"/>
      <c r="AV8" s="67"/>
      <c r="AW8" s="67"/>
      <c r="AX8" s="67"/>
      <c r="AY8" s="67"/>
      <c r="AZ8" s="67"/>
      <c r="BA8" s="67"/>
      <c r="BB8" s="67"/>
      <c r="BC8" s="67"/>
      <c r="BD8" s="67"/>
      <c r="BE8" s="67"/>
      <c r="BF8" s="67"/>
      <c r="BG8" s="67"/>
      <c r="BH8" s="67"/>
      <c r="BI8" s="67"/>
      <c r="BJ8" s="67"/>
      <c r="BK8" s="67"/>
      <c r="BL8" s="67"/>
      <c r="BM8" s="67"/>
      <c r="BN8" s="67"/>
      <c r="BO8" s="67"/>
      <c r="BP8" s="67"/>
      <c r="BQ8" s="67"/>
      <c r="BR8" s="67"/>
      <c r="BS8" s="67"/>
      <c r="BT8" s="67"/>
      <c r="BU8" s="67"/>
      <c r="BV8" s="67"/>
      <c r="BW8" s="67"/>
      <c r="BX8" s="67"/>
      <c r="BY8" s="67"/>
      <c r="BZ8" s="67"/>
      <c r="CA8" s="67"/>
      <c r="CB8" s="67"/>
      <c r="CC8" s="67"/>
      <c r="CD8" s="67"/>
      <c r="CE8" s="67"/>
      <c r="CF8" s="67"/>
      <c r="CG8" s="67"/>
      <c r="CH8" s="67"/>
      <c r="CI8" s="67"/>
      <c r="CJ8" s="67"/>
      <c r="CK8" s="67"/>
      <c r="CL8" s="67"/>
      <c r="CM8" s="67"/>
      <c r="CN8" s="67"/>
      <c r="CO8" s="67"/>
      <c r="CP8" s="67"/>
      <c r="CQ8" s="67"/>
      <c r="CR8" s="67"/>
      <c r="CS8" s="67"/>
      <c r="CT8" s="67"/>
      <c r="CU8" s="67"/>
      <c r="CV8" s="67"/>
      <c r="CW8" s="67"/>
      <c r="CX8" s="67"/>
      <c r="CY8" s="67"/>
      <c r="CZ8" s="67"/>
      <c r="DA8" s="67"/>
      <c r="DB8" s="67"/>
      <c r="DC8" s="67"/>
      <c r="DD8" s="67"/>
      <c r="DE8" s="67"/>
      <c r="DF8" s="67"/>
      <c r="DG8" s="67"/>
      <c r="DH8" s="67"/>
      <c r="DI8" s="67"/>
      <c r="DJ8" s="67"/>
      <c r="DK8" s="67"/>
      <c r="DL8" s="67"/>
      <c r="DM8" s="67"/>
      <c r="DN8" s="67"/>
      <c r="DO8" s="67"/>
      <c r="DP8" s="67"/>
      <c r="DQ8" s="67"/>
      <c r="DR8" s="67"/>
      <c r="DS8" s="67"/>
      <c r="DT8" s="67"/>
      <c r="DU8" s="67"/>
      <c r="DV8" s="67"/>
      <c r="DW8" s="67"/>
      <c r="DX8" s="67"/>
      <c r="DY8" s="67"/>
      <c r="DZ8" s="67"/>
      <c r="EA8" s="67"/>
      <c r="EB8" s="67"/>
      <c r="EC8" s="67"/>
      <c r="ED8" s="67"/>
      <c r="EE8" s="67"/>
      <c r="EF8" s="67"/>
      <c r="EG8" s="67"/>
      <c r="EH8" s="67"/>
      <c r="EI8" s="67"/>
      <c r="EJ8" s="67"/>
      <c r="EK8" s="67"/>
      <c r="EL8" s="67"/>
      <c r="EM8" s="67"/>
      <c r="EN8" s="67"/>
      <c r="EO8" s="67"/>
      <c r="EP8" s="67"/>
      <c r="EQ8" s="67"/>
      <c r="ER8" s="67"/>
      <c r="ES8" s="67"/>
      <c r="ET8" s="67"/>
      <c r="EU8" s="67"/>
      <c r="EV8" s="67"/>
      <c r="EW8" s="67"/>
      <c r="EX8" s="67"/>
      <c r="EY8" s="67"/>
      <c r="EZ8" s="67"/>
      <c r="FA8" s="67"/>
      <c r="FB8" s="67"/>
      <c r="FC8" s="67"/>
      <c r="FD8" s="67"/>
      <c r="FE8" s="67"/>
      <c r="FF8" s="67"/>
      <c r="FG8" s="67"/>
      <c r="FH8" s="67"/>
      <c r="FI8" s="67"/>
      <c r="FJ8" s="67"/>
      <c r="FK8" s="67"/>
      <c r="FL8" s="67"/>
      <c r="FM8" s="67"/>
      <c r="FN8" s="67"/>
      <c r="FO8" s="67"/>
      <c r="FP8" s="67"/>
      <c r="FQ8" s="67"/>
      <c r="FR8" s="67"/>
      <c r="FS8" s="67"/>
      <c r="FT8" s="67"/>
      <c r="FU8" s="67"/>
      <c r="FV8" s="67"/>
      <c r="FW8" s="67"/>
      <c r="FX8" s="67"/>
      <c r="FY8" s="67"/>
      <c r="FZ8" s="67"/>
      <c r="GA8" s="67"/>
      <c r="GB8" s="67"/>
      <c r="GC8" s="67"/>
      <c r="GD8" s="67"/>
      <c r="GE8" s="67"/>
      <c r="GF8" s="67"/>
      <c r="GG8" s="67"/>
      <c r="GH8" s="67"/>
      <c r="GI8" s="67"/>
      <c r="GJ8" s="67"/>
      <c r="GK8" s="67"/>
      <c r="GL8" s="67"/>
      <c r="GM8" s="67"/>
      <c r="GN8" s="67"/>
      <c r="GO8" s="67"/>
      <c r="GP8" s="67"/>
      <c r="GQ8" s="67"/>
      <c r="GR8" s="67"/>
      <c r="GS8" s="67"/>
      <c r="GT8" s="67"/>
      <c r="GU8" s="67"/>
      <c r="GV8" s="67"/>
      <c r="GW8" s="67"/>
      <c r="GX8" s="67"/>
      <c r="GY8" s="67"/>
      <c r="GZ8" s="67"/>
      <c r="HA8" s="67"/>
      <c r="HB8" s="67"/>
      <c r="HC8" s="67"/>
      <c r="HD8" s="67"/>
      <c r="HE8" s="67"/>
      <c r="HF8" s="67"/>
      <c r="HG8" s="67"/>
      <c r="HH8" s="67"/>
      <c r="HI8" s="67"/>
      <c r="HJ8" s="67"/>
      <c r="HK8" s="67"/>
      <c r="HL8" s="67"/>
      <c r="HM8" s="67"/>
      <c r="HN8" s="67"/>
      <c r="HO8" s="67"/>
      <c r="HP8" s="67"/>
      <c r="HQ8" s="67"/>
      <c r="HR8" s="67"/>
      <c r="HS8" s="67"/>
      <c r="HT8" s="67"/>
      <c r="HU8" s="67"/>
      <c r="HV8" s="67"/>
      <c r="HW8" s="67"/>
      <c r="HX8" s="67"/>
      <c r="HY8" s="67"/>
      <c r="HZ8" s="67"/>
    </row>
    <row r="9" s="30" customFormat="1" ht="22" customHeight="1" spans="1:234">
      <c r="A9" s="10"/>
      <c r="B9" s="10"/>
      <c r="C9" s="18" t="s">
        <v>99</v>
      </c>
      <c r="D9" s="19"/>
      <c r="E9" s="19"/>
      <c r="F9" s="19"/>
      <c r="G9" s="20"/>
      <c r="H9" s="16">
        <f>SUM(H5:H8)</f>
        <v>28.2</v>
      </c>
      <c r="I9" s="12"/>
      <c r="J9" s="43">
        <f>SUM(J5:J8)</f>
        <v>14241</v>
      </c>
      <c r="K9" s="68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67"/>
      <c r="Y9" s="67"/>
      <c r="Z9" s="67"/>
      <c r="AA9" s="67"/>
      <c r="AB9" s="67"/>
      <c r="AC9" s="67"/>
      <c r="AD9" s="67"/>
      <c r="AE9" s="67"/>
      <c r="AF9" s="67"/>
      <c r="AG9" s="67"/>
      <c r="AH9" s="67"/>
      <c r="AI9" s="67"/>
      <c r="AJ9" s="67"/>
      <c r="AK9" s="67"/>
      <c r="AL9" s="67"/>
      <c r="AM9" s="67"/>
      <c r="AN9" s="67"/>
      <c r="AO9" s="67"/>
      <c r="AP9" s="67"/>
      <c r="AQ9" s="67"/>
      <c r="AR9" s="67"/>
      <c r="AS9" s="67"/>
      <c r="AT9" s="67"/>
      <c r="AU9" s="67"/>
      <c r="AV9" s="67"/>
      <c r="AW9" s="67"/>
      <c r="AX9" s="67"/>
      <c r="AY9" s="67"/>
      <c r="AZ9" s="67"/>
      <c r="BA9" s="67"/>
      <c r="BB9" s="67"/>
      <c r="BC9" s="67"/>
      <c r="BD9" s="67"/>
      <c r="BE9" s="67"/>
      <c r="BF9" s="67"/>
      <c r="BG9" s="67"/>
      <c r="BH9" s="67"/>
      <c r="BI9" s="67"/>
      <c r="BJ9" s="67"/>
      <c r="BK9" s="67"/>
      <c r="BL9" s="67"/>
      <c r="BM9" s="67"/>
      <c r="BN9" s="67"/>
      <c r="BO9" s="67"/>
      <c r="BP9" s="67"/>
      <c r="BQ9" s="67"/>
      <c r="BR9" s="67"/>
      <c r="BS9" s="67"/>
      <c r="BT9" s="67"/>
      <c r="BU9" s="67"/>
      <c r="BV9" s="67"/>
      <c r="BW9" s="67"/>
      <c r="BX9" s="67"/>
      <c r="BY9" s="67"/>
      <c r="BZ9" s="67"/>
      <c r="CA9" s="67"/>
      <c r="CB9" s="67"/>
      <c r="CC9" s="67"/>
      <c r="CD9" s="67"/>
      <c r="CE9" s="67"/>
      <c r="CF9" s="67"/>
      <c r="CG9" s="67"/>
      <c r="CH9" s="67"/>
      <c r="CI9" s="67"/>
      <c r="CJ9" s="67"/>
      <c r="CK9" s="67"/>
      <c r="CL9" s="67"/>
      <c r="CM9" s="67"/>
      <c r="CN9" s="67"/>
      <c r="CO9" s="67"/>
      <c r="CP9" s="67"/>
      <c r="CQ9" s="67"/>
      <c r="CR9" s="67"/>
      <c r="CS9" s="67"/>
      <c r="CT9" s="67"/>
      <c r="CU9" s="67"/>
      <c r="CV9" s="67"/>
      <c r="CW9" s="67"/>
      <c r="CX9" s="67"/>
      <c r="CY9" s="67"/>
      <c r="CZ9" s="67"/>
      <c r="DA9" s="67"/>
      <c r="DB9" s="67"/>
      <c r="DC9" s="67"/>
      <c r="DD9" s="67"/>
      <c r="DE9" s="67"/>
      <c r="DF9" s="67"/>
      <c r="DG9" s="67"/>
      <c r="DH9" s="67"/>
      <c r="DI9" s="67"/>
      <c r="DJ9" s="67"/>
      <c r="DK9" s="67"/>
      <c r="DL9" s="67"/>
      <c r="DM9" s="67"/>
      <c r="DN9" s="67"/>
      <c r="DO9" s="67"/>
      <c r="DP9" s="67"/>
      <c r="DQ9" s="67"/>
      <c r="DR9" s="67"/>
      <c r="DS9" s="67"/>
      <c r="DT9" s="67"/>
      <c r="DU9" s="67"/>
      <c r="DV9" s="67"/>
      <c r="DW9" s="67"/>
      <c r="DX9" s="67"/>
      <c r="DY9" s="67"/>
      <c r="DZ9" s="67"/>
      <c r="EA9" s="67"/>
      <c r="EB9" s="67"/>
      <c r="EC9" s="67"/>
      <c r="ED9" s="67"/>
      <c r="EE9" s="67"/>
      <c r="EF9" s="67"/>
      <c r="EG9" s="67"/>
      <c r="EH9" s="67"/>
      <c r="EI9" s="67"/>
      <c r="EJ9" s="67"/>
      <c r="EK9" s="67"/>
      <c r="EL9" s="67"/>
      <c r="EM9" s="67"/>
      <c r="EN9" s="67"/>
      <c r="EO9" s="67"/>
      <c r="EP9" s="67"/>
      <c r="EQ9" s="67"/>
      <c r="ER9" s="67"/>
      <c r="ES9" s="67"/>
      <c r="ET9" s="67"/>
      <c r="EU9" s="67"/>
      <c r="EV9" s="67"/>
      <c r="EW9" s="67"/>
      <c r="EX9" s="67"/>
      <c r="EY9" s="67"/>
      <c r="EZ9" s="67"/>
      <c r="FA9" s="67"/>
      <c r="FB9" s="67"/>
      <c r="FC9" s="67"/>
      <c r="FD9" s="67"/>
      <c r="FE9" s="67"/>
      <c r="FF9" s="67"/>
      <c r="FG9" s="67"/>
      <c r="FH9" s="67"/>
      <c r="FI9" s="67"/>
      <c r="FJ9" s="67"/>
      <c r="FK9" s="67"/>
      <c r="FL9" s="67"/>
      <c r="FM9" s="67"/>
      <c r="FN9" s="67"/>
      <c r="FO9" s="67"/>
      <c r="FP9" s="67"/>
      <c r="FQ9" s="67"/>
      <c r="FR9" s="67"/>
      <c r="FS9" s="67"/>
      <c r="FT9" s="67"/>
      <c r="FU9" s="67"/>
      <c r="FV9" s="67"/>
      <c r="FW9" s="67"/>
      <c r="FX9" s="67"/>
      <c r="FY9" s="67"/>
      <c r="FZ9" s="67"/>
      <c r="GA9" s="67"/>
      <c r="GB9" s="67"/>
      <c r="GC9" s="67"/>
      <c r="GD9" s="67"/>
      <c r="GE9" s="67"/>
      <c r="GF9" s="67"/>
      <c r="GG9" s="67"/>
      <c r="GH9" s="67"/>
      <c r="GI9" s="67"/>
      <c r="GJ9" s="67"/>
      <c r="GK9" s="67"/>
      <c r="GL9" s="67"/>
      <c r="GM9" s="67"/>
      <c r="GN9" s="67"/>
      <c r="GO9" s="67"/>
      <c r="GP9" s="67"/>
      <c r="GQ9" s="67"/>
      <c r="GR9" s="67"/>
      <c r="GS9" s="67"/>
      <c r="GT9" s="67"/>
      <c r="GU9" s="67"/>
      <c r="GV9" s="67"/>
      <c r="GW9" s="67"/>
      <c r="GX9" s="67"/>
      <c r="GY9" s="67"/>
      <c r="GZ9" s="67"/>
      <c r="HA9" s="67"/>
      <c r="HB9" s="67"/>
      <c r="HC9" s="67"/>
      <c r="HD9" s="67"/>
      <c r="HE9" s="67"/>
      <c r="HF9" s="67"/>
      <c r="HG9" s="67"/>
      <c r="HH9" s="67"/>
      <c r="HI9" s="67"/>
      <c r="HJ9" s="67"/>
      <c r="HK9" s="67"/>
      <c r="HL9" s="67"/>
      <c r="HM9" s="67"/>
      <c r="HN9" s="67"/>
      <c r="HO9" s="67"/>
      <c r="HP9" s="67"/>
      <c r="HQ9" s="67"/>
      <c r="HR9" s="67"/>
      <c r="HS9" s="67"/>
      <c r="HT9" s="67"/>
      <c r="HU9" s="67"/>
      <c r="HV9" s="67"/>
      <c r="HW9" s="67"/>
      <c r="HX9" s="67"/>
      <c r="HY9" s="67"/>
      <c r="HZ9" s="67"/>
    </row>
    <row r="10" s="59" customFormat="1" ht="22" customHeight="1" spans="1:11">
      <c r="A10" s="71" t="s">
        <v>100</v>
      </c>
      <c r="B10" s="23"/>
      <c r="C10" s="23"/>
      <c r="D10" s="23"/>
      <c r="E10" s="23"/>
      <c r="F10" s="23"/>
      <c r="G10" s="23"/>
      <c r="H10" s="65"/>
      <c r="I10" s="65"/>
      <c r="J10" s="65"/>
      <c r="K10" s="70"/>
    </row>
    <row r="11" s="30" customFormat="1" ht="22" customHeight="1" spans="1:11">
      <c r="A11" s="10" t="s">
        <v>101</v>
      </c>
      <c r="B11" s="11" t="s">
        <v>102</v>
      </c>
      <c r="C11" s="16" t="s">
        <v>103</v>
      </c>
      <c r="D11" s="16"/>
      <c r="E11" s="16"/>
      <c r="F11" s="16"/>
      <c r="G11" s="16" t="s">
        <v>104</v>
      </c>
      <c r="H11" s="12" t="s">
        <v>105</v>
      </c>
      <c r="I11" s="11" t="s">
        <v>88</v>
      </c>
      <c r="J11" s="41" t="s">
        <v>89</v>
      </c>
      <c r="K11" s="10" t="s">
        <v>106</v>
      </c>
    </row>
    <row r="12" s="30" customFormat="1" ht="18" customHeight="1" spans="1:234">
      <c r="A12" s="10"/>
      <c r="B12" s="10"/>
      <c r="C12" s="10"/>
      <c r="D12" s="10"/>
      <c r="E12" s="10"/>
      <c r="F12" s="10"/>
      <c r="G12" s="16"/>
      <c r="H12" s="12"/>
      <c r="I12" s="25"/>
      <c r="J12" s="41"/>
      <c r="K12" s="68"/>
      <c r="L12" s="67"/>
      <c r="M12" s="67"/>
      <c r="N12" s="67"/>
      <c r="O12" s="67"/>
      <c r="P12" s="67"/>
      <c r="Q12" s="67"/>
      <c r="R12" s="67"/>
      <c r="S12" s="67"/>
      <c r="T12" s="67"/>
      <c r="U12" s="67"/>
      <c r="V12" s="67"/>
      <c r="W12" s="67"/>
      <c r="X12" s="67"/>
      <c r="Y12" s="67"/>
      <c r="Z12" s="67"/>
      <c r="AA12" s="67"/>
      <c r="AB12" s="67"/>
      <c r="AC12" s="67"/>
      <c r="AD12" s="67"/>
      <c r="AE12" s="67"/>
      <c r="AF12" s="67"/>
      <c r="AG12" s="67"/>
      <c r="AH12" s="67"/>
      <c r="AI12" s="67"/>
      <c r="AJ12" s="67"/>
      <c r="AK12" s="67"/>
      <c r="AL12" s="67"/>
      <c r="AM12" s="67"/>
      <c r="AN12" s="67"/>
      <c r="AO12" s="67"/>
      <c r="AP12" s="67"/>
      <c r="AQ12" s="67"/>
      <c r="AR12" s="67"/>
      <c r="AS12" s="67"/>
      <c r="AT12" s="67"/>
      <c r="AU12" s="67"/>
      <c r="AV12" s="67"/>
      <c r="AW12" s="67"/>
      <c r="AX12" s="67"/>
      <c r="AY12" s="67"/>
      <c r="AZ12" s="67"/>
      <c r="BA12" s="67"/>
      <c r="BB12" s="67"/>
      <c r="BC12" s="67"/>
      <c r="BD12" s="67"/>
      <c r="BE12" s="67"/>
      <c r="BF12" s="67"/>
      <c r="BG12" s="67"/>
      <c r="BH12" s="67"/>
      <c r="BI12" s="67"/>
      <c r="BJ12" s="67"/>
      <c r="BK12" s="67"/>
      <c r="BL12" s="67"/>
      <c r="BM12" s="67"/>
      <c r="BN12" s="67"/>
      <c r="BO12" s="67"/>
      <c r="BP12" s="67"/>
      <c r="BQ12" s="67"/>
      <c r="BR12" s="67"/>
      <c r="BS12" s="67"/>
      <c r="BT12" s="67"/>
      <c r="BU12" s="67"/>
      <c r="BV12" s="67"/>
      <c r="BW12" s="67"/>
      <c r="BX12" s="67"/>
      <c r="BY12" s="67"/>
      <c r="BZ12" s="67"/>
      <c r="CA12" s="67"/>
      <c r="CB12" s="67"/>
      <c r="CC12" s="67"/>
      <c r="CD12" s="67"/>
      <c r="CE12" s="67"/>
      <c r="CF12" s="67"/>
      <c r="CG12" s="67"/>
      <c r="CH12" s="67"/>
      <c r="CI12" s="67"/>
      <c r="CJ12" s="67"/>
      <c r="CK12" s="67"/>
      <c r="CL12" s="67"/>
      <c r="CM12" s="67"/>
      <c r="CN12" s="67"/>
      <c r="CO12" s="67"/>
      <c r="CP12" s="67"/>
      <c r="CQ12" s="67"/>
      <c r="CR12" s="67"/>
      <c r="CS12" s="67"/>
      <c r="CT12" s="67"/>
      <c r="CU12" s="67"/>
      <c r="CV12" s="67"/>
      <c r="CW12" s="67"/>
      <c r="CX12" s="67"/>
      <c r="CY12" s="67"/>
      <c r="CZ12" s="67"/>
      <c r="DA12" s="67"/>
      <c r="DB12" s="67"/>
      <c r="DC12" s="67"/>
      <c r="DD12" s="67"/>
      <c r="DE12" s="67"/>
      <c r="DF12" s="67"/>
      <c r="DG12" s="67"/>
      <c r="DH12" s="67"/>
      <c r="DI12" s="67"/>
      <c r="DJ12" s="67"/>
      <c r="DK12" s="67"/>
      <c r="DL12" s="67"/>
      <c r="DM12" s="67"/>
      <c r="DN12" s="67"/>
      <c r="DO12" s="67"/>
      <c r="DP12" s="67"/>
      <c r="DQ12" s="67"/>
      <c r="DR12" s="67"/>
      <c r="DS12" s="67"/>
      <c r="DT12" s="67"/>
      <c r="DU12" s="67"/>
      <c r="DV12" s="67"/>
      <c r="DW12" s="67"/>
      <c r="DX12" s="67"/>
      <c r="DY12" s="67"/>
      <c r="DZ12" s="67"/>
      <c r="EA12" s="67"/>
      <c r="EB12" s="67"/>
      <c r="EC12" s="67"/>
      <c r="ED12" s="67"/>
      <c r="EE12" s="67"/>
      <c r="EF12" s="67"/>
      <c r="EG12" s="67"/>
      <c r="EH12" s="67"/>
      <c r="EI12" s="67"/>
      <c r="EJ12" s="67"/>
      <c r="EK12" s="67"/>
      <c r="EL12" s="67"/>
      <c r="EM12" s="67"/>
      <c r="EN12" s="67"/>
      <c r="EO12" s="67"/>
      <c r="EP12" s="67"/>
      <c r="EQ12" s="67"/>
      <c r="ER12" s="67"/>
      <c r="ES12" s="67"/>
      <c r="ET12" s="67"/>
      <c r="EU12" s="67"/>
      <c r="EV12" s="67"/>
      <c r="EW12" s="67"/>
      <c r="EX12" s="67"/>
      <c r="EY12" s="67"/>
      <c r="EZ12" s="67"/>
      <c r="FA12" s="67"/>
      <c r="FB12" s="67"/>
      <c r="FC12" s="67"/>
      <c r="FD12" s="67"/>
      <c r="FE12" s="67"/>
      <c r="FF12" s="67"/>
      <c r="FG12" s="67"/>
      <c r="FH12" s="67"/>
      <c r="FI12" s="67"/>
      <c r="FJ12" s="67"/>
      <c r="FK12" s="67"/>
      <c r="FL12" s="67"/>
      <c r="FM12" s="67"/>
      <c r="FN12" s="67"/>
      <c r="FO12" s="67"/>
      <c r="FP12" s="67"/>
      <c r="FQ12" s="67"/>
      <c r="FR12" s="67"/>
      <c r="FS12" s="67"/>
      <c r="FT12" s="67"/>
      <c r="FU12" s="67"/>
      <c r="FV12" s="67"/>
      <c r="FW12" s="67"/>
      <c r="FX12" s="67"/>
      <c r="FY12" s="67"/>
      <c r="FZ12" s="67"/>
      <c r="GA12" s="67"/>
      <c r="GB12" s="67"/>
      <c r="GC12" s="67"/>
      <c r="GD12" s="67"/>
      <c r="GE12" s="67"/>
      <c r="GF12" s="67"/>
      <c r="GG12" s="67"/>
      <c r="GH12" s="67"/>
      <c r="GI12" s="67"/>
      <c r="GJ12" s="67"/>
      <c r="GK12" s="67"/>
      <c r="GL12" s="67"/>
      <c r="GM12" s="67"/>
      <c r="GN12" s="67"/>
      <c r="GO12" s="67"/>
      <c r="GP12" s="67"/>
      <c r="GQ12" s="67"/>
      <c r="GR12" s="67"/>
      <c r="GS12" s="67"/>
      <c r="GT12" s="67"/>
      <c r="GU12" s="67"/>
      <c r="GV12" s="67"/>
      <c r="GW12" s="67"/>
      <c r="GX12" s="67"/>
      <c r="GY12" s="67"/>
      <c r="GZ12" s="67"/>
      <c r="HA12" s="67"/>
      <c r="HB12" s="67"/>
      <c r="HC12" s="67"/>
      <c r="HD12" s="67"/>
      <c r="HE12" s="67"/>
      <c r="HF12" s="67"/>
      <c r="HG12" s="67"/>
      <c r="HH12" s="67"/>
      <c r="HI12" s="67"/>
      <c r="HJ12" s="67"/>
      <c r="HK12" s="67"/>
      <c r="HL12" s="67"/>
      <c r="HM12" s="67"/>
      <c r="HN12" s="67"/>
      <c r="HO12" s="67"/>
      <c r="HP12" s="67"/>
      <c r="HQ12" s="67"/>
      <c r="HR12" s="67"/>
      <c r="HS12" s="67"/>
      <c r="HT12" s="67"/>
      <c r="HU12" s="67"/>
      <c r="HV12" s="67"/>
      <c r="HW12" s="67"/>
      <c r="HX12" s="67"/>
      <c r="HY12" s="67"/>
      <c r="HZ12" s="67"/>
    </row>
    <row r="13" s="30" customFormat="1" ht="30" customHeight="1" spans="1:234">
      <c r="A13" s="10"/>
      <c r="B13" s="10"/>
      <c r="C13" s="10"/>
      <c r="D13" s="10"/>
      <c r="E13" s="10"/>
      <c r="F13" s="10"/>
      <c r="G13" s="16"/>
      <c r="H13" s="25"/>
      <c r="I13" s="25"/>
      <c r="J13" s="41"/>
      <c r="K13" s="68"/>
      <c r="L13" s="67"/>
      <c r="M13" s="67"/>
      <c r="N13" s="67"/>
      <c r="O13" s="67"/>
      <c r="P13" s="67"/>
      <c r="Q13" s="67"/>
      <c r="R13" s="67"/>
      <c r="S13" s="67"/>
      <c r="T13" s="67"/>
      <c r="U13" s="67"/>
      <c r="V13" s="67"/>
      <c r="W13" s="67"/>
      <c r="X13" s="67"/>
      <c r="Y13" s="67"/>
      <c r="Z13" s="67"/>
      <c r="AA13" s="67"/>
      <c r="AB13" s="67"/>
      <c r="AC13" s="67"/>
      <c r="AD13" s="67"/>
      <c r="AE13" s="67"/>
      <c r="AF13" s="67"/>
      <c r="AG13" s="67"/>
      <c r="AH13" s="67"/>
      <c r="AI13" s="67"/>
      <c r="AJ13" s="67"/>
      <c r="AK13" s="67"/>
      <c r="AL13" s="67"/>
      <c r="AM13" s="67"/>
      <c r="AN13" s="67"/>
      <c r="AO13" s="67"/>
      <c r="AP13" s="67"/>
      <c r="AQ13" s="67"/>
      <c r="AR13" s="67"/>
      <c r="AS13" s="67"/>
      <c r="AT13" s="67"/>
      <c r="AU13" s="67"/>
      <c r="AV13" s="67"/>
      <c r="AW13" s="67"/>
      <c r="AX13" s="67"/>
      <c r="AY13" s="67"/>
      <c r="AZ13" s="67"/>
      <c r="BA13" s="67"/>
      <c r="BB13" s="67"/>
      <c r="BC13" s="67"/>
      <c r="BD13" s="67"/>
      <c r="BE13" s="67"/>
      <c r="BF13" s="67"/>
      <c r="BG13" s="67"/>
      <c r="BH13" s="67"/>
      <c r="BI13" s="67"/>
      <c r="BJ13" s="67"/>
      <c r="BK13" s="67"/>
      <c r="BL13" s="67"/>
      <c r="BM13" s="67"/>
      <c r="BN13" s="67"/>
      <c r="BO13" s="67"/>
      <c r="BP13" s="67"/>
      <c r="BQ13" s="67"/>
      <c r="BR13" s="67"/>
      <c r="BS13" s="67"/>
      <c r="BT13" s="67"/>
      <c r="BU13" s="67"/>
      <c r="BV13" s="67"/>
      <c r="BW13" s="67"/>
      <c r="BX13" s="67"/>
      <c r="BY13" s="67"/>
      <c r="BZ13" s="67"/>
      <c r="CA13" s="67"/>
      <c r="CB13" s="67"/>
      <c r="CC13" s="67"/>
      <c r="CD13" s="67"/>
      <c r="CE13" s="67"/>
      <c r="CF13" s="67"/>
      <c r="CG13" s="67"/>
      <c r="CH13" s="67"/>
      <c r="CI13" s="67"/>
      <c r="CJ13" s="67"/>
      <c r="CK13" s="67"/>
      <c r="CL13" s="67"/>
      <c r="CM13" s="67"/>
      <c r="CN13" s="67"/>
      <c r="CO13" s="67"/>
      <c r="CP13" s="67"/>
      <c r="CQ13" s="67"/>
      <c r="CR13" s="67"/>
      <c r="CS13" s="67"/>
      <c r="CT13" s="67"/>
      <c r="CU13" s="67"/>
      <c r="CV13" s="67"/>
      <c r="CW13" s="67"/>
      <c r="CX13" s="67"/>
      <c r="CY13" s="67"/>
      <c r="CZ13" s="67"/>
      <c r="DA13" s="67"/>
      <c r="DB13" s="67"/>
      <c r="DC13" s="67"/>
      <c r="DD13" s="67"/>
      <c r="DE13" s="67"/>
      <c r="DF13" s="67"/>
      <c r="DG13" s="67"/>
      <c r="DH13" s="67"/>
      <c r="DI13" s="67"/>
      <c r="DJ13" s="67"/>
      <c r="DK13" s="67"/>
      <c r="DL13" s="67"/>
      <c r="DM13" s="67"/>
      <c r="DN13" s="67"/>
      <c r="DO13" s="67"/>
      <c r="DP13" s="67"/>
      <c r="DQ13" s="67"/>
      <c r="DR13" s="67"/>
      <c r="DS13" s="67"/>
      <c r="DT13" s="67"/>
      <c r="DU13" s="67"/>
      <c r="DV13" s="67"/>
      <c r="DW13" s="67"/>
      <c r="DX13" s="67"/>
      <c r="DY13" s="67"/>
      <c r="DZ13" s="67"/>
      <c r="EA13" s="67"/>
      <c r="EB13" s="67"/>
      <c r="EC13" s="67"/>
      <c r="ED13" s="67"/>
      <c r="EE13" s="67"/>
      <c r="EF13" s="67"/>
      <c r="EG13" s="67"/>
      <c r="EH13" s="67"/>
      <c r="EI13" s="67"/>
      <c r="EJ13" s="67"/>
      <c r="EK13" s="67"/>
      <c r="EL13" s="67"/>
      <c r="EM13" s="67"/>
      <c r="EN13" s="67"/>
      <c r="EO13" s="67"/>
      <c r="EP13" s="67"/>
      <c r="EQ13" s="67"/>
      <c r="ER13" s="67"/>
      <c r="ES13" s="67"/>
      <c r="ET13" s="67"/>
      <c r="EU13" s="67"/>
      <c r="EV13" s="67"/>
      <c r="EW13" s="67"/>
      <c r="EX13" s="67"/>
      <c r="EY13" s="67"/>
      <c r="EZ13" s="67"/>
      <c r="FA13" s="67"/>
      <c r="FB13" s="67"/>
      <c r="FC13" s="67"/>
      <c r="FD13" s="67"/>
      <c r="FE13" s="67"/>
      <c r="FF13" s="67"/>
      <c r="FG13" s="67"/>
      <c r="FH13" s="67"/>
      <c r="FI13" s="67"/>
      <c r="FJ13" s="67"/>
      <c r="FK13" s="67"/>
      <c r="FL13" s="67"/>
      <c r="FM13" s="67"/>
      <c r="FN13" s="67"/>
      <c r="FO13" s="67"/>
      <c r="FP13" s="67"/>
      <c r="FQ13" s="67"/>
      <c r="FR13" s="67"/>
      <c r="FS13" s="67"/>
      <c r="FT13" s="67"/>
      <c r="FU13" s="67"/>
      <c r="FV13" s="67"/>
      <c r="FW13" s="67"/>
      <c r="FX13" s="67"/>
      <c r="FY13" s="67"/>
      <c r="FZ13" s="67"/>
      <c r="GA13" s="67"/>
      <c r="GB13" s="67"/>
      <c r="GC13" s="67"/>
      <c r="GD13" s="67"/>
      <c r="GE13" s="67"/>
      <c r="GF13" s="67"/>
      <c r="GG13" s="67"/>
      <c r="GH13" s="67"/>
      <c r="GI13" s="67"/>
      <c r="GJ13" s="67"/>
      <c r="GK13" s="67"/>
      <c r="GL13" s="67"/>
      <c r="GM13" s="67"/>
      <c r="GN13" s="67"/>
      <c r="GO13" s="67"/>
      <c r="GP13" s="67"/>
      <c r="GQ13" s="67"/>
      <c r="GR13" s="67"/>
      <c r="GS13" s="67"/>
      <c r="GT13" s="67"/>
      <c r="GU13" s="67"/>
      <c r="GV13" s="67"/>
      <c r="GW13" s="67"/>
      <c r="GX13" s="67"/>
      <c r="GY13" s="67"/>
      <c r="GZ13" s="67"/>
      <c r="HA13" s="67"/>
      <c r="HB13" s="67"/>
      <c r="HC13" s="67"/>
      <c r="HD13" s="67"/>
      <c r="HE13" s="67"/>
      <c r="HF13" s="67"/>
      <c r="HG13" s="67"/>
      <c r="HH13" s="67"/>
      <c r="HI13" s="67"/>
      <c r="HJ13" s="67"/>
      <c r="HK13" s="67"/>
      <c r="HL13" s="67"/>
      <c r="HM13" s="67"/>
      <c r="HN13" s="67"/>
      <c r="HO13" s="67"/>
      <c r="HP13" s="67"/>
      <c r="HQ13" s="67"/>
      <c r="HR13" s="67"/>
      <c r="HS13" s="67"/>
      <c r="HT13" s="67"/>
      <c r="HU13" s="67"/>
      <c r="HV13" s="67"/>
      <c r="HW13" s="67"/>
      <c r="HX13" s="67"/>
      <c r="HY13" s="67"/>
      <c r="HZ13" s="67"/>
    </row>
    <row r="14" s="30" customFormat="1" ht="26" customHeight="1" spans="1:11">
      <c r="A14" s="10"/>
      <c r="B14" s="9" t="s">
        <v>99</v>
      </c>
      <c r="C14" s="9"/>
      <c r="D14" s="9"/>
      <c r="E14" s="9"/>
      <c r="F14" s="9"/>
      <c r="G14" s="12"/>
      <c r="H14" s="12"/>
      <c r="I14" s="12"/>
      <c r="J14" s="40"/>
      <c r="K14" s="10"/>
    </row>
    <row r="15" s="30" customFormat="1" ht="25" customHeight="1" spans="1:11">
      <c r="A15" s="10"/>
      <c r="B15" s="26" t="s">
        <v>115</v>
      </c>
      <c r="C15" s="27"/>
      <c r="D15" s="27"/>
      <c r="E15" s="27"/>
      <c r="F15" s="28"/>
      <c r="G15" s="29"/>
      <c r="H15" s="29"/>
      <c r="I15" s="12"/>
      <c r="J15" s="40">
        <f>J14+J9</f>
        <v>14241</v>
      </c>
      <c r="K15" s="10"/>
    </row>
    <row r="16" s="30" customFormat="1" ht="19.5" customHeight="1" spans="3:10">
      <c r="C16" s="31"/>
      <c r="D16" s="32"/>
      <c r="E16" s="32"/>
      <c r="F16" s="32"/>
      <c r="G16" s="33" t="s">
        <v>116</v>
      </c>
      <c r="H16" s="33"/>
      <c r="I16" s="33"/>
      <c r="J16" s="33"/>
    </row>
    <row r="17" s="30" customFormat="1" ht="19.5" customHeight="1" spans="2:10">
      <c r="B17" s="34"/>
      <c r="C17" s="35"/>
      <c r="D17" s="36"/>
      <c r="E17" s="36"/>
      <c r="F17" s="36"/>
      <c r="G17" s="37">
        <v>44768</v>
      </c>
      <c r="H17" s="37"/>
      <c r="I17" s="37"/>
      <c r="J17" s="37"/>
    </row>
    <row r="18" s="30" customFormat="1" ht="27" customHeight="1" spans="4:9">
      <c r="D18" s="60"/>
      <c r="E18" s="60"/>
      <c r="F18" s="60"/>
      <c r="G18" s="60"/>
      <c r="H18" s="60"/>
      <c r="I18" s="61"/>
    </row>
    <row r="19" s="30" customFormat="1" ht="24" customHeight="1" spans="4:9">
      <c r="D19" s="60"/>
      <c r="E19" s="60"/>
      <c r="F19" s="60"/>
      <c r="G19" s="60"/>
      <c r="H19" s="60"/>
      <c r="I19" s="61"/>
    </row>
  </sheetData>
  <mergeCells count="20">
    <mergeCell ref="A1:K1"/>
    <mergeCell ref="E2:F2"/>
    <mergeCell ref="H2:I2"/>
    <mergeCell ref="A3:K3"/>
    <mergeCell ref="C4:G4"/>
    <mergeCell ref="C5:G5"/>
    <mergeCell ref="C6:G6"/>
    <mergeCell ref="C7:G7"/>
    <mergeCell ref="C8:G8"/>
    <mergeCell ref="C9:G9"/>
    <mergeCell ref="A10:K10"/>
    <mergeCell ref="C11:F11"/>
    <mergeCell ref="C12:F12"/>
    <mergeCell ref="C13:F13"/>
    <mergeCell ref="B14:F14"/>
    <mergeCell ref="B15:F15"/>
    <mergeCell ref="C16:D16"/>
    <mergeCell ref="G16:J16"/>
    <mergeCell ref="C17:D17"/>
    <mergeCell ref="G17:J17"/>
  </mergeCells>
  <printOptions horizontalCentered="1"/>
  <pageMargins left="0.314583333333333" right="0.314583333333333" top="0.786805555555556" bottom="0.708333333333333" header="0.5" footer="0.5"/>
  <pageSetup paperSize="9" orientation="landscape" horizontalDpi="600"/>
  <headerFooter>
    <oddFooter>&amp;C第 &amp;P 页，共 &amp;N 页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  <pageSetUpPr fitToPage="1"/>
  </sheetPr>
  <dimension ref="A1:IA19"/>
  <sheetViews>
    <sheetView workbookViewId="0">
      <selection activeCell="E220" sqref="E220"/>
    </sheetView>
  </sheetViews>
  <sheetFormatPr defaultColWidth="9" defaultRowHeight="12.75"/>
  <cols>
    <col min="1" max="1" width="6.875" style="30" customWidth="1"/>
    <col min="2" max="2" width="9.5" style="30" customWidth="1"/>
    <col min="3" max="3" width="12.375" style="30" customWidth="1"/>
    <col min="4" max="4" width="12.625" style="60" customWidth="1"/>
    <col min="5" max="5" width="7.875" style="60" customWidth="1"/>
    <col min="6" max="6" width="11.625" style="60" customWidth="1"/>
    <col min="7" max="7" width="10.875" style="60" customWidth="1"/>
    <col min="8" max="8" width="14.375" style="60" customWidth="1"/>
    <col min="9" max="9" width="14.875" style="61" customWidth="1"/>
    <col min="10" max="10" width="17.125" style="30" customWidth="1"/>
    <col min="11" max="11" width="21.625" style="30" customWidth="1"/>
    <col min="12" max="12" width="13" style="30" customWidth="1"/>
    <col min="13" max="32" width="9" style="30"/>
    <col min="33" max="16384" width="5.625" style="30"/>
  </cols>
  <sheetData>
    <row r="1" s="58" customFormat="1" ht="30" customHeight="1" spans="1:227">
      <c r="A1" s="4" t="s">
        <v>74</v>
      </c>
      <c r="B1" s="5"/>
      <c r="C1" s="5"/>
      <c r="D1" s="5"/>
      <c r="E1" s="5"/>
      <c r="F1" s="5"/>
      <c r="G1" s="5"/>
      <c r="H1" s="5"/>
      <c r="I1" s="5"/>
      <c r="J1" s="5"/>
      <c r="K1" s="5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  <c r="AB1" s="66"/>
      <c r="AC1" s="66"/>
      <c r="AD1" s="66"/>
      <c r="AE1" s="66"/>
      <c r="AF1" s="66"/>
      <c r="AG1" s="66"/>
      <c r="AH1" s="66"/>
      <c r="AI1" s="66"/>
      <c r="AJ1" s="66"/>
      <c r="AK1" s="66"/>
      <c r="AL1" s="66"/>
      <c r="AM1" s="66"/>
      <c r="AN1" s="66"/>
      <c r="AO1" s="66"/>
      <c r="AP1" s="66"/>
      <c r="AQ1" s="66"/>
      <c r="AR1" s="66"/>
      <c r="AS1" s="66"/>
      <c r="AT1" s="66"/>
      <c r="AU1" s="66"/>
      <c r="AV1" s="66"/>
      <c r="AW1" s="66"/>
      <c r="AX1" s="66"/>
      <c r="AY1" s="66"/>
      <c r="AZ1" s="66"/>
      <c r="BA1" s="66"/>
      <c r="BB1" s="66"/>
      <c r="BC1" s="66"/>
      <c r="BD1" s="66"/>
      <c r="BE1" s="66"/>
      <c r="BF1" s="66"/>
      <c r="BG1" s="66"/>
      <c r="BH1" s="66"/>
      <c r="BI1" s="66"/>
      <c r="BJ1" s="66"/>
      <c r="BK1" s="66"/>
      <c r="BL1" s="66"/>
      <c r="BM1" s="66"/>
      <c r="BN1" s="66"/>
      <c r="BO1" s="66"/>
      <c r="BP1" s="66"/>
      <c r="BQ1" s="66"/>
      <c r="BR1" s="66"/>
      <c r="BS1" s="66"/>
      <c r="BT1" s="66"/>
      <c r="BU1" s="66"/>
      <c r="BV1" s="66"/>
      <c r="BW1" s="66"/>
      <c r="BX1" s="66"/>
      <c r="BY1" s="66"/>
      <c r="BZ1" s="66"/>
      <c r="CA1" s="66"/>
      <c r="CB1" s="66"/>
      <c r="CC1" s="66"/>
      <c r="CD1" s="66"/>
      <c r="CE1" s="66"/>
      <c r="CF1" s="66"/>
      <c r="CG1" s="66"/>
      <c r="CH1" s="66"/>
      <c r="CI1" s="66"/>
      <c r="CJ1" s="66"/>
      <c r="CK1" s="66"/>
      <c r="CL1" s="66"/>
      <c r="CM1" s="66"/>
      <c r="CN1" s="66"/>
      <c r="CO1" s="66"/>
      <c r="CP1" s="66"/>
      <c r="CQ1" s="66"/>
      <c r="CR1" s="66"/>
      <c r="CS1" s="66"/>
      <c r="CT1" s="66"/>
      <c r="CU1" s="66"/>
      <c r="CV1" s="66"/>
      <c r="CW1" s="66"/>
      <c r="CX1" s="66"/>
      <c r="CY1" s="66"/>
      <c r="CZ1" s="66"/>
      <c r="DA1" s="66"/>
      <c r="DB1" s="66"/>
      <c r="DC1" s="66"/>
      <c r="DD1" s="66"/>
      <c r="DE1" s="66"/>
      <c r="DF1" s="66"/>
      <c r="DG1" s="66"/>
      <c r="DH1" s="66"/>
      <c r="DI1" s="66"/>
      <c r="DJ1" s="66"/>
      <c r="DK1" s="66"/>
      <c r="DL1" s="66"/>
      <c r="DM1" s="66"/>
      <c r="DN1" s="66"/>
      <c r="DO1" s="66"/>
      <c r="DP1" s="66"/>
      <c r="DQ1" s="66"/>
      <c r="DR1" s="66"/>
      <c r="DS1" s="66"/>
      <c r="DT1" s="66"/>
      <c r="DU1" s="66"/>
      <c r="DV1" s="66"/>
      <c r="DW1" s="66"/>
      <c r="DX1" s="66"/>
      <c r="DY1" s="66"/>
      <c r="DZ1" s="66"/>
      <c r="EA1" s="66"/>
      <c r="EB1" s="66"/>
      <c r="EC1" s="66"/>
      <c r="ED1" s="66"/>
      <c r="EE1" s="66"/>
      <c r="EF1" s="66"/>
      <c r="EG1" s="66"/>
      <c r="EH1" s="66"/>
      <c r="EI1" s="66"/>
      <c r="EJ1" s="66"/>
      <c r="EK1" s="66"/>
      <c r="EL1" s="66"/>
      <c r="EM1" s="66"/>
      <c r="EN1" s="66"/>
      <c r="EO1" s="66"/>
      <c r="EP1" s="66"/>
      <c r="EQ1" s="66"/>
      <c r="ER1" s="66"/>
      <c r="ES1" s="66"/>
      <c r="ET1" s="66"/>
      <c r="EU1" s="66"/>
      <c r="EV1" s="66"/>
      <c r="EW1" s="66"/>
      <c r="EX1" s="66"/>
      <c r="EY1" s="66"/>
      <c r="EZ1" s="66"/>
      <c r="FA1" s="66"/>
      <c r="FB1" s="66"/>
      <c r="FC1" s="66"/>
      <c r="FD1" s="66"/>
      <c r="FE1" s="66"/>
      <c r="FF1" s="66"/>
      <c r="FG1" s="66"/>
      <c r="FH1" s="66"/>
      <c r="FI1" s="66"/>
      <c r="FJ1" s="66"/>
      <c r="FK1" s="66"/>
      <c r="FL1" s="66"/>
      <c r="FM1" s="66"/>
      <c r="FN1" s="66"/>
      <c r="FO1" s="66"/>
      <c r="FP1" s="66"/>
      <c r="FQ1" s="66"/>
      <c r="FR1" s="66"/>
      <c r="FS1" s="66"/>
      <c r="FT1" s="66"/>
      <c r="FU1" s="66"/>
      <c r="FV1" s="66"/>
      <c r="FW1" s="66"/>
      <c r="FX1" s="66"/>
      <c r="FY1" s="66"/>
      <c r="FZ1" s="66"/>
      <c r="GA1" s="66"/>
      <c r="GB1" s="66"/>
      <c r="GC1" s="66"/>
      <c r="GD1" s="66"/>
      <c r="GE1" s="66"/>
      <c r="GF1" s="66"/>
      <c r="GG1" s="66"/>
      <c r="GH1" s="66"/>
      <c r="GI1" s="66"/>
      <c r="GJ1" s="66"/>
      <c r="GK1" s="66"/>
      <c r="GL1" s="66"/>
      <c r="GM1" s="66"/>
      <c r="GN1" s="66"/>
      <c r="GO1" s="66"/>
      <c r="GP1" s="66"/>
      <c r="GQ1" s="66"/>
      <c r="GR1" s="66"/>
      <c r="GS1" s="66"/>
      <c r="GT1" s="66"/>
      <c r="GU1" s="66"/>
      <c r="GV1" s="66"/>
      <c r="GW1" s="66"/>
      <c r="GX1" s="66"/>
      <c r="GY1" s="66"/>
      <c r="GZ1" s="66"/>
      <c r="HA1" s="66"/>
      <c r="HB1" s="66"/>
      <c r="HC1" s="66"/>
      <c r="HD1" s="66"/>
      <c r="HE1" s="66"/>
      <c r="HF1" s="66"/>
      <c r="HG1" s="66"/>
      <c r="HH1" s="66"/>
      <c r="HI1" s="66"/>
      <c r="HJ1" s="66"/>
      <c r="HK1" s="66"/>
      <c r="HL1" s="66"/>
      <c r="HM1" s="66"/>
      <c r="HN1" s="66"/>
      <c r="HO1" s="66"/>
      <c r="HP1" s="66"/>
      <c r="HQ1" s="66"/>
      <c r="HR1" s="66"/>
      <c r="HS1" s="66"/>
    </row>
    <row r="2" s="30" customFormat="1" ht="26.1" customHeight="1" spans="1:234">
      <c r="A2" s="10" t="s">
        <v>75</v>
      </c>
      <c r="B2" s="7" t="s">
        <v>76</v>
      </c>
      <c r="C2" s="8" t="s">
        <v>309</v>
      </c>
      <c r="D2" s="7" t="s">
        <v>78</v>
      </c>
      <c r="E2" s="8" t="s">
        <v>79</v>
      </c>
      <c r="F2" s="8"/>
      <c r="G2" s="7" t="s">
        <v>80</v>
      </c>
      <c r="H2" s="10" t="s">
        <v>81</v>
      </c>
      <c r="I2" s="10"/>
      <c r="J2" s="7" t="s">
        <v>82</v>
      </c>
      <c r="K2" s="8">
        <v>1</v>
      </c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7"/>
      <c r="AD2" s="67"/>
      <c r="AE2" s="67"/>
      <c r="AF2" s="67"/>
      <c r="AG2" s="67"/>
      <c r="AH2" s="67"/>
      <c r="AI2" s="67"/>
      <c r="AJ2" s="67"/>
      <c r="AK2" s="67"/>
      <c r="AL2" s="67"/>
      <c r="AM2" s="67"/>
      <c r="AN2" s="67"/>
      <c r="AO2" s="67"/>
      <c r="AP2" s="67"/>
      <c r="AQ2" s="67"/>
      <c r="AR2" s="67"/>
      <c r="AS2" s="67"/>
      <c r="AT2" s="67"/>
      <c r="AU2" s="67"/>
      <c r="AV2" s="67"/>
      <c r="AW2" s="67"/>
      <c r="AX2" s="67"/>
      <c r="AY2" s="67"/>
      <c r="AZ2" s="67"/>
      <c r="BA2" s="67"/>
      <c r="BB2" s="67"/>
      <c r="BC2" s="67"/>
      <c r="BD2" s="67"/>
      <c r="BE2" s="67"/>
      <c r="BF2" s="67"/>
      <c r="BG2" s="67"/>
      <c r="BH2" s="67"/>
      <c r="BI2" s="67"/>
      <c r="BJ2" s="67"/>
      <c r="BK2" s="67"/>
      <c r="BL2" s="67"/>
      <c r="BM2" s="67"/>
      <c r="BN2" s="67"/>
      <c r="BO2" s="67"/>
      <c r="BP2" s="67"/>
      <c r="BQ2" s="67"/>
      <c r="BR2" s="67"/>
      <c r="BS2" s="67"/>
      <c r="BT2" s="67"/>
      <c r="BU2" s="67"/>
      <c r="BV2" s="67"/>
      <c r="BW2" s="67"/>
      <c r="BX2" s="67"/>
      <c r="BY2" s="67"/>
      <c r="BZ2" s="67"/>
      <c r="CA2" s="67"/>
      <c r="CB2" s="67"/>
      <c r="CC2" s="67"/>
      <c r="CD2" s="67"/>
      <c r="CE2" s="67"/>
      <c r="CF2" s="67"/>
      <c r="CG2" s="67"/>
      <c r="CH2" s="67"/>
      <c r="CI2" s="67"/>
      <c r="CJ2" s="67"/>
      <c r="CK2" s="67"/>
      <c r="CL2" s="67"/>
      <c r="CM2" s="67"/>
      <c r="CN2" s="67"/>
      <c r="CO2" s="67"/>
      <c r="CP2" s="67"/>
      <c r="CQ2" s="67"/>
      <c r="CR2" s="67"/>
      <c r="CS2" s="67"/>
      <c r="CT2" s="67"/>
      <c r="CU2" s="67"/>
      <c r="CV2" s="67"/>
      <c r="CW2" s="67"/>
      <c r="CX2" s="67"/>
      <c r="CY2" s="67"/>
      <c r="CZ2" s="67"/>
      <c r="DA2" s="67"/>
      <c r="DB2" s="67"/>
      <c r="DC2" s="67"/>
      <c r="DD2" s="67"/>
      <c r="DE2" s="67"/>
      <c r="DF2" s="67"/>
      <c r="DG2" s="67"/>
      <c r="DH2" s="67"/>
      <c r="DI2" s="67"/>
      <c r="DJ2" s="67"/>
      <c r="DK2" s="67"/>
      <c r="DL2" s="67"/>
      <c r="DM2" s="67"/>
      <c r="DN2" s="67"/>
      <c r="DO2" s="67"/>
      <c r="DP2" s="67"/>
      <c r="DQ2" s="67"/>
      <c r="DR2" s="67"/>
      <c r="DS2" s="67"/>
      <c r="DT2" s="67"/>
      <c r="DU2" s="67"/>
      <c r="DV2" s="67"/>
      <c r="DW2" s="67"/>
      <c r="DX2" s="67"/>
      <c r="DY2" s="67"/>
      <c r="DZ2" s="67"/>
      <c r="EA2" s="67"/>
      <c r="EB2" s="67"/>
      <c r="EC2" s="67"/>
      <c r="ED2" s="67"/>
      <c r="EE2" s="67"/>
      <c r="EF2" s="67"/>
      <c r="EG2" s="67"/>
      <c r="EH2" s="67"/>
      <c r="EI2" s="67"/>
      <c r="EJ2" s="67"/>
      <c r="EK2" s="67"/>
      <c r="EL2" s="67"/>
      <c r="EM2" s="67"/>
      <c r="EN2" s="67"/>
      <c r="EO2" s="67"/>
      <c r="EP2" s="67"/>
      <c r="EQ2" s="67"/>
      <c r="ER2" s="67"/>
      <c r="ES2" s="67"/>
      <c r="ET2" s="67"/>
      <c r="EU2" s="67"/>
      <c r="EV2" s="67"/>
      <c r="EW2" s="67"/>
      <c r="EX2" s="67"/>
      <c r="EY2" s="67"/>
      <c r="EZ2" s="67"/>
      <c r="FA2" s="67"/>
      <c r="FB2" s="67"/>
      <c r="FC2" s="67"/>
      <c r="FD2" s="67"/>
      <c r="FE2" s="67"/>
      <c r="FF2" s="67"/>
      <c r="FG2" s="67"/>
      <c r="FH2" s="67"/>
      <c r="FI2" s="67"/>
      <c r="FJ2" s="67"/>
      <c r="FK2" s="67"/>
      <c r="FL2" s="67"/>
      <c r="FM2" s="67"/>
      <c r="FN2" s="67"/>
      <c r="FO2" s="67"/>
      <c r="FP2" s="67"/>
      <c r="FQ2" s="67"/>
      <c r="FR2" s="67"/>
      <c r="FS2" s="67"/>
      <c r="FT2" s="67"/>
      <c r="FU2" s="67"/>
      <c r="FV2" s="67"/>
      <c r="FW2" s="67"/>
      <c r="FX2" s="67"/>
      <c r="FY2" s="67"/>
      <c r="FZ2" s="67"/>
      <c r="GA2" s="67"/>
      <c r="GB2" s="67"/>
      <c r="GC2" s="67"/>
      <c r="GD2" s="67"/>
      <c r="GE2" s="67"/>
      <c r="GF2" s="67"/>
      <c r="GG2" s="67"/>
      <c r="GH2" s="67"/>
      <c r="GI2" s="67"/>
      <c r="GJ2" s="67"/>
      <c r="GK2" s="67"/>
      <c r="GL2" s="67"/>
      <c r="GM2" s="67"/>
      <c r="GN2" s="67"/>
      <c r="GO2" s="67"/>
      <c r="GP2" s="67"/>
      <c r="GQ2" s="67"/>
      <c r="GR2" s="67"/>
      <c r="GS2" s="67"/>
      <c r="GT2" s="67"/>
      <c r="GU2" s="67"/>
      <c r="GV2" s="67"/>
      <c r="GW2" s="67"/>
      <c r="GX2" s="67"/>
      <c r="GY2" s="67"/>
      <c r="GZ2" s="67"/>
      <c r="HA2" s="67"/>
      <c r="HB2" s="67"/>
      <c r="HC2" s="67"/>
      <c r="HD2" s="67"/>
      <c r="HE2" s="67"/>
      <c r="HF2" s="67"/>
      <c r="HG2" s="67"/>
      <c r="HH2" s="67"/>
      <c r="HI2" s="67"/>
      <c r="HJ2" s="67"/>
      <c r="HK2" s="67"/>
      <c r="HL2" s="67"/>
      <c r="HM2" s="67"/>
      <c r="HN2" s="67"/>
      <c r="HO2" s="67"/>
      <c r="HP2" s="67"/>
      <c r="HQ2" s="67"/>
      <c r="HR2" s="67"/>
      <c r="HS2" s="67"/>
      <c r="HT2" s="67"/>
      <c r="HU2" s="67"/>
      <c r="HV2" s="67"/>
      <c r="HW2" s="67"/>
      <c r="HX2" s="67"/>
      <c r="HY2" s="67"/>
      <c r="HZ2" s="67"/>
    </row>
    <row r="3" s="30" customFormat="1" ht="22" customHeight="1" spans="1:235">
      <c r="A3" s="9" t="s">
        <v>83</v>
      </c>
      <c r="B3" s="9"/>
      <c r="C3" s="9"/>
      <c r="D3" s="9"/>
      <c r="E3" s="9"/>
      <c r="F3" s="9"/>
      <c r="G3" s="9"/>
      <c r="H3" s="9"/>
      <c r="I3" s="9"/>
      <c r="J3" s="9"/>
      <c r="K3" s="9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  <c r="AC3" s="67"/>
      <c r="AD3" s="67"/>
      <c r="AE3" s="67"/>
      <c r="AF3" s="67"/>
      <c r="AG3" s="67"/>
      <c r="AH3" s="67"/>
      <c r="AI3" s="67"/>
      <c r="AJ3" s="67"/>
      <c r="AK3" s="67"/>
      <c r="AL3" s="67"/>
      <c r="AM3" s="67"/>
      <c r="AN3" s="67"/>
      <c r="AO3" s="67"/>
      <c r="AP3" s="67"/>
      <c r="AQ3" s="67"/>
      <c r="AR3" s="67"/>
      <c r="AS3" s="67"/>
      <c r="AT3" s="67"/>
      <c r="AU3" s="67"/>
      <c r="AV3" s="67"/>
      <c r="AW3" s="67"/>
      <c r="AX3" s="67"/>
      <c r="AY3" s="67"/>
      <c r="AZ3" s="67"/>
      <c r="BA3" s="67"/>
      <c r="BB3" s="67"/>
      <c r="BC3" s="67"/>
      <c r="BD3" s="67"/>
      <c r="BE3" s="67"/>
      <c r="BF3" s="67"/>
      <c r="BG3" s="67"/>
      <c r="BH3" s="67"/>
      <c r="BI3" s="67"/>
      <c r="BJ3" s="67"/>
      <c r="BK3" s="67"/>
      <c r="BL3" s="67"/>
      <c r="BM3" s="67"/>
      <c r="BN3" s="67"/>
      <c r="BO3" s="67"/>
      <c r="BP3" s="67"/>
      <c r="BQ3" s="67"/>
      <c r="BR3" s="67"/>
      <c r="BS3" s="67"/>
      <c r="BT3" s="67"/>
      <c r="BU3" s="67"/>
      <c r="BV3" s="67"/>
      <c r="BW3" s="67"/>
      <c r="BX3" s="67"/>
      <c r="BY3" s="67"/>
      <c r="BZ3" s="67"/>
      <c r="CA3" s="67"/>
      <c r="CB3" s="67"/>
      <c r="CC3" s="67"/>
      <c r="CD3" s="67"/>
      <c r="CE3" s="67"/>
      <c r="CF3" s="67"/>
      <c r="CG3" s="67"/>
      <c r="CH3" s="67"/>
      <c r="CI3" s="67"/>
      <c r="CJ3" s="67"/>
      <c r="CK3" s="67"/>
      <c r="CL3" s="67"/>
      <c r="CM3" s="67"/>
      <c r="CN3" s="67"/>
      <c r="CO3" s="67"/>
      <c r="CP3" s="67"/>
      <c r="CQ3" s="67"/>
      <c r="CR3" s="67"/>
      <c r="CS3" s="67"/>
      <c r="CT3" s="67"/>
      <c r="CU3" s="67"/>
      <c r="CV3" s="67"/>
      <c r="CW3" s="67"/>
      <c r="CX3" s="67"/>
      <c r="CY3" s="67"/>
      <c r="CZ3" s="67"/>
      <c r="DA3" s="67"/>
      <c r="DB3" s="67"/>
      <c r="DC3" s="67"/>
      <c r="DD3" s="67"/>
      <c r="DE3" s="67"/>
      <c r="DF3" s="67"/>
      <c r="DG3" s="67"/>
      <c r="DH3" s="67"/>
      <c r="DI3" s="67"/>
      <c r="DJ3" s="67"/>
      <c r="DK3" s="67"/>
      <c r="DL3" s="67"/>
      <c r="DM3" s="67"/>
      <c r="DN3" s="67"/>
      <c r="DO3" s="67"/>
      <c r="DP3" s="67"/>
      <c r="DQ3" s="67"/>
      <c r="DR3" s="67"/>
      <c r="DS3" s="67"/>
      <c r="DT3" s="67"/>
      <c r="DU3" s="67"/>
      <c r="DV3" s="67"/>
      <c r="DW3" s="67"/>
      <c r="DX3" s="67"/>
      <c r="DY3" s="67"/>
      <c r="DZ3" s="67"/>
      <c r="EA3" s="67"/>
      <c r="EB3" s="67"/>
      <c r="EC3" s="67"/>
      <c r="ED3" s="67"/>
      <c r="EE3" s="67"/>
      <c r="EF3" s="67"/>
      <c r="EG3" s="67"/>
      <c r="EH3" s="67"/>
      <c r="EI3" s="67"/>
      <c r="EJ3" s="67"/>
      <c r="EK3" s="67"/>
      <c r="EL3" s="67"/>
      <c r="EM3" s="67"/>
      <c r="EN3" s="67"/>
      <c r="EO3" s="67"/>
      <c r="EP3" s="67"/>
      <c r="EQ3" s="67"/>
      <c r="ER3" s="67"/>
      <c r="ES3" s="67"/>
      <c r="ET3" s="67"/>
      <c r="EU3" s="67"/>
      <c r="EV3" s="67"/>
      <c r="EW3" s="67"/>
      <c r="EX3" s="67"/>
      <c r="EY3" s="67"/>
      <c r="EZ3" s="67"/>
      <c r="FA3" s="67"/>
      <c r="FB3" s="67"/>
      <c r="FC3" s="67"/>
      <c r="FD3" s="67"/>
      <c r="FE3" s="67"/>
      <c r="FF3" s="67"/>
      <c r="FG3" s="67"/>
      <c r="FH3" s="67"/>
      <c r="FI3" s="67"/>
      <c r="FJ3" s="67"/>
      <c r="FK3" s="67"/>
      <c r="FL3" s="67"/>
      <c r="FM3" s="67"/>
      <c r="FN3" s="67"/>
      <c r="FO3" s="67"/>
      <c r="FP3" s="67"/>
      <c r="FQ3" s="67"/>
      <c r="FR3" s="67"/>
      <c r="FS3" s="67"/>
      <c r="FT3" s="67"/>
      <c r="FU3" s="67"/>
      <c r="FV3" s="67"/>
      <c r="FW3" s="67"/>
      <c r="FX3" s="67"/>
      <c r="FY3" s="67"/>
      <c r="FZ3" s="67"/>
      <c r="GA3" s="67"/>
      <c r="GB3" s="67"/>
      <c r="GC3" s="67"/>
      <c r="GD3" s="67"/>
      <c r="GE3" s="67"/>
      <c r="GF3" s="67"/>
      <c r="GG3" s="67"/>
      <c r="GH3" s="67"/>
      <c r="GI3" s="67"/>
      <c r="GJ3" s="67"/>
      <c r="GK3" s="67"/>
      <c r="GL3" s="67"/>
      <c r="GM3" s="67"/>
      <c r="GN3" s="67"/>
      <c r="GO3" s="67"/>
      <c r="GP3" s="67"/>
      <c r="GQ3" s="67"/>
      <c r="GR3" s="67"/>
      <c r="GS3" s="67"/>
      <c r="GT3" s="67"/>
      <c r="GU3" s="67"/>
      <c r="GV3" s="67"/>
      <c r="GW3" s="67"/>
      <c r="GX3" s="67"/>
      <c r="GY3" s="67"/>
      <c r="GZ3" s="67"/>
      <c r="HA3" s="67"/>
      <c r="HB3" s="67"/>
      <c r="HC3" s="67"/>
      <c r="HD3" s="67"/>
      <c r="HE3" s="67"/>
      <c r="HF3" s="67"/>
      <c r="HG3" s="67"/>
      <c r="HH3" s="67"/>
      <c r="HI3" s="67"/>
      <c r="HJ3" s="67"/>
      <c r="HK3" s="67"/>
      <c r="HL3" s="67"/>
      <c r="HM3" s="67"/>
      <c r="HN3" s="67"/>
      <c r="HO3" s="67"/>
      <c r="HP3" s="67"/>
      <c r="HQ3" s="67"/>
      <c r="HR3" s="67"/>
      <c r="HS3" s="67"/>
      <c r="HT3" s="67"/>
      <c r="HU3" s="67"/>
      <c r="HV3" s="67"/>
      <c r="HW3" s="67"/>
      <c r="HX3" s="67"/>
      <c r="HY3" s="67"/>
      <c r="HZ3" s="67"/>
      <c r="IA3" s="67"/>
    </row>
    <row r="4" s="30" customFormat="1" ht="32" customHeight="1" spans="1:234">
      <c r="A4" s="10" t="s">
        <v>84</v>
      </c>
      <c r="B4" s="11" t="s">
        <v>85</v>
      </c>
      <c r="C4" s="11" t="s">
        <v>86</v>
      </c>
      <c r="D4" s="11"/>
      <c r="E4" s="11"/>
      <c r="F4" s="11"/>
      <c r="G4" s="11"/>
      <c r="H4" s="12" t="s">
        <v>87</v>
      </c>
      <c r="I4" s="11" t="s">
        <v>88</v>
      </c>
      <c r="J4" s="41" t="s">
        <v>89</v>
      </c>
      <c r="K4" s="68" t="s">
        <v>90</v>
      </c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67"/>
      <c r="Y4" s="67"/>
      <c r="Z4" s="67"/>
      <c r="AA4" s="67"/>
      <c r="AB4" s="67"/>
      <c r="AC4" s="67"/>
      <c r="AD4" s="67"/>
      <c r="AE4" s="67"/>
      <c r="AF4" s="67"/>
      <c r="AG4" s="67"/>
      <c r="AH4" s="67"/>
      <c r="AI4" s="67"/>
      <c r="AJ4" s="67"/>
      <c r="AK4" s="67"/>
      <c r="AL4" s="67"/>
      <c r="AM4" s="67"/>
      <c r="AN4" s="67"/>
      <c r="AO4" s="67"/>
      <c r="AP4" s="67"/>
      <c r="AQ4" s="67"/>
      <c r="AR4" s="67"/>
      <c r="AS4" s="67"/>
      <c r="AT4" s="67"/>
      <c r="AU4" s="67"/>
      <c r="AV4" s="67"/>
      <c r="AW4" s="67"/>
      <c r="AX4" s="67"/>
      <c r="AY4" s="67"/>
      <c r="AZ4" s="67"/>
      <c r="BA4" s="67"/>
      <c r="BB4" s="67"/>
      <c r="BC4" s="67"/>
      <c r="BD4" s="67"/>
      <c r="BE4" s="67"/>
      <c r="BF4" s="67"/>
      <c r="BG4" s="67"/>
      <c r="BH4" s="67"/>
      <c r="BI4" s="67"/>
      <c r="BJ4" s="67"/>
      <c r="BK4" s="67"/>
      <c r="BL4" s="67"/>
      <c r="BM4" s="67"/>
      <c r="BN4" s="67"/>
      <c r="BO4" s="67"/>
      <c r="BP4" s="67"/>
      <c r="BQ4" s="67"/>
      <c r="BR4" s="67"/>
      <c r="BS4" s="67"/>
      <c r="BT4" s="67"/>
      <c r="BU4" s="67"/>
      <c r="BV4" s="67"/>
      <c r="BW4" s="67"/>
      <c r="BX4" s="67"/>
      <c r="BY4" s="67"/>
      <c r="BZ4" s="67"/>
      <c r="CA4" s="67"/>
      <c r="CB4" s="67"/>
      <c r="CC4" s="67"/>
      <c r="CD4" s="67"/>
      <c r="CE4" s="67"/>
      <c r="CF4" s="67"/>
      <c r="CG4" s="67"/>
      <c r="CH4" s="67"/>
      <c r="CI4" s="67"/>
      <c r="CJ4" s="67"/>
      <c r="CK4" s="67"/>
      <c r="CL4" s="67"/>
      <c r="CM4" s="67"/>
      <c r="CN4" s="67"/>
      <c r="CO4" s="67"/>
      <c r="CP4" s="67"/>
      <c r="CQ4" s="67"/>
      <c r="CR4" s="67"/>
      <c r="CS4" s="67"/>
      <c r="CT4" s="67"/>
      <c r="CU4" s="67"/>
      <c r="CV4" s="67"/>
      <c r="CW4" s="67"/>
      <c r="CX4" s="67"/>
      <c r="CY4" s="67"/>
      <c r="CZ4" s="67"/>
      <c r="DA4" s="67"/>
      <c r="DB4" s="67"/>
      <c r="DC4" s="67"/>
      <c r="DD4" s="67"/>
      <c r="DE4" s="67"/>
      <c r="DF4" s="67"/>
      <c r="DG4" s="67"/>
      <c r="DH4" s="67"/>
      <c r="DI4" s="67"/>
      <c r="DJ4" s="67"/>
      <c r="DK4" s="67"/>
      <c r="DL4" s="67"/>
      <c r="DM4" s="67"/>
      <c r="DN4" s="67"/>
      <c r="DO4" s="67"/>
      <c r="DP4" s="67"/>
      <c r="DQ4" s="67"/>
      <c r="DR4" s="67"/>
      <c r="DS4" s="67"/>
      <c r="DT4" s="67"/>
      <c r="DU4" s="67"/>
      <c r="DV4" s="67"/>
      <c r="DW4" s="67"/>
      <c r="DX4" s="67"/>
      <c r="DY4" s="67"/>
      <c r="DZ4" s="67"/>
      <c r="EA4" s="67"/>
      <c r="EB4" s="67"/>
      <c r="EC4" s="67"/>
      <c r="ED4" s="67"/>
      <c r="EE4" s="67"/>
      <c r="EF4" s="67"/>
      <c r="EG4" s="67"/>
      <c r="EH4" s="67"/>
      <c r="EI4" s="67"/>
      <c r="EJ4" s="67"/>
      <c r="EK4" s="67"/>
      <c r="EL4" s="67"/>
      <c r="EM4" s="67"/>
      <c r="EN4" s="67"/>
      <c r="EO4" s="67"/>
      <c r="EP4" s="67"/>
      <c r="EQ4" s="67"/>
      <c r="ER4" s="67"/>
      <c r="ES4" s="67"/>
      <c r="ET4" s="67"/>
      <c r="EU4" s="67"/>
      <c r="EV4" s="67"/>
      <c r="EW4" s="67"/>
      <c r="EX4" s="67"/>
      <c r="EY4" s="67"/>
      <c r="EZ4" s="67"/>
      <c r="FA4" s="67"/>
      <c r="FB4" s="67"/>
      <c r="FC4" s="67"/>
      <c r="FD4" s="67"/>
      <c r="FE4" s="67"/>
      <c r="FF4" s="67"/>
      <c r="FG4" s="67"/>
      <c r="FH4" s="67"/>
      <c r="FI4" s="67"/>
      <c r="FJ4" s="67"/>
      <c r="FK4" s="67"/>
      <c r="FL4" s="67"/>
      <c r="FM4" s="67"/>
      <c r="FN4" s="67"/>
      <c r="FO4" s="67"/>
      <c r="FP4" s="67"/>
      <c r="FQ4" s="67"/>
      <c r="FR4" s="67"/>
      <c r="FS4" s="67"/>
      <c r="FT4" s="67"/>
      <c r="FU4" s="67"/>
      <c r="FV4" s="67"/>
      <c r="FW4" s="67"/>
      <c r="FX4" s="67"/>
      <c r="FY4" s="67"/>
      <c r="FZ4" s="67"/>
      <c r="GA4" s="67"/>
      <c r="GB4" s="67"/>
      <c r="GC4" s="67"/>
      <c r="GD4" s="67"/>
      <c r="GE4" s="67"/>
      <c r="GF4" s="67"/>
      <c r="GG4" s="67"/>
      <c r="GH4" s="67"/>
      <c r="GI4" s="67"/>
      <c r="GJ4" s="67"/>
      <c r="GK4" s="67"/>
      <c r="GL4" s="67"/>
      <c r="GM4" s="67"/>
      <c r="GN4" s="67"/>
      <c r="GO4" s="67"/>
      <c r="GP4" s="67"/>
      <c r="GQ4" s="67"/>
      <c r="GR4" s="67"/>
      <c r="GS4" s="67"/>
      <c r="GT4" s="67"/>
      <c r="GU4" s="67"/>
      <c r="GV4" s="67"/>
      <c r="GW4" s="67"/>
      <c r="GX4" s="67"/>
      <c r="GY4" s="67"/>
      <c r="GZ4" s="67"/>
      <c r="HA4" s="67"/>
      <c r="HB4" s="67"/>
      <c r="HC4" s="67"/>
      <c r="HD4" s="67"/>
      <c r="HE4" s="67"/>
      <c r="HF4" s="67"/>
      <c r="HG4" s="67"/>
      <c r="HH4" s="67"/>
      <c r="HI4" s="67"/>
      <c r="HJ4" s="67"/>
      <c r="HK4" s="67"/>
      <c r="HL4" s="67"/>
      <c r="HM4" s="67"/>
      <c r="HN4" s="67"/>
      <c r="HO4" s="67"/>
      <c r="HP4" s="67"/>
      <c r="HQ4" s="67"/>
      <c r="HR4" s="67"/>
      <c r="HS4" s="67"/>
      <c r="HT4" s="67"/>
      <c r="HU4" s="67"/>
      <c r="HV4" s="67"/>
      <c r="HW4" s="67"/>
      <c r="HX4" s="67"/>
      <c r="HY4" s="67"/>
      <c r="HZ4" s="67"/>
    </row>
    <row r="5" s="30" customFormat="1" ht="22" customHeight="1" spans="1:234">
      <c r="A5" s="10">
        <v>1</v>
      </c>
      <c r="B5" s="8" t="s">
        <v>310</v>
      </c>
      <c r="C5" s="13" t="s">
        <v>311</v>
      </c>
      <c r="D5" s="14"/>
      <c r="E5" s="14"/>
      <c r="F5" s="14"/>
      <c r="G5" s="15"/>
      <c r="H5" s="16">
        <f>4.5*6.3+4.8*5.8</f>
        <v>56.19</v>
      </c>
      <c r="I5" s="12">
        <v>1109</v>
      </c>
      <c r="J5" s="43">
        <f>H5*I5</f>
        <v>62315</v>
      </c>
      <c r="K5" s="16" t="s">
        <v>312</v>
      </c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7"/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/>
      <c r="BI5" s="67"/>
      <c r="BJ5" s="67"/>
      <c r="BK5" s="67"/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67"/>
      <c r="BX5" s="67"/>
      <c r="BY5" s="67"/>
      <c r="BZ5" s="67"/>
      <c r="CA5" s="67"/>
      <c r="CB5" s="67"/>
      <c r="CC5" s="67"/>
      <c r="CD5" s="67"/>
      <c r="CE5" s="67"/>
      <c r="CF5" s="67"/>
      <c r="CG5" s="67"/>
      <c r="CH5" s="67"/>
      <c r="CI5" s="67"/>
      <c r="CJ5" s="67"/>
      <c r="CK5" s="67"/>
      <c r="CL5" s="67"/>
      <c r="CM5" s="67"/>
      <c r="CN5" s="67"/>
      <c r="CO5" s="67"/>
      <c r="CP5" s="67"/>
      <c r="CQ5" s="67"/>
      <c r="CR5" s="67"/>
      <c r="CS5" s="67"/>
      <c r="CT5" s="67"/>
      <c r="CU5" s="67"/>
      <c r="CV5" s="67"/>
      <c r="CW5" s="67"/>
      <c r="CX5" s="67"/>
      <c r="CY5" s="67"/>
      <c r="CZ5" s="67"/>
      <c r="DA5" s="67"/>
      <c r="DB5" s="67"/>
      <c r="DC5" s="67"/>
      <c r="DD5" s="67"/>
      <c r="DE5" s="67"/>
      <c r="DF5" s="67"/>
      <c r="DG5" s="67"/>
      <c r="DH5" s="67"/>
      <c r="DI5" s="67"/>
      <c r="DJ5" s="67"/>
      <c r="DK5" s="67"/>
      <c r="DL5" s="67"/>
      <c r="DM5" s="67"/>
      <c r="DN5" s="67"/>
      <c r="DO5" s="67"/>
      <c r="DP5" s="67"/>
      <c r="DQ5" s="67"/>
      <c r="DR5" s="67"/>
      <c r="DS5" s="67"/>
      <c r="DT5" s="67"/>
      <c r="DU5" s="67"/>
      <c r="DV5" s="67"/>
      <c r="DW5" s="67"/>
      <c r="DX5" s="67"/>
      <c r="DY5" s="67"/>
      <c r="DZ5" s="67"/>
      <c r="EA5" s="67"/>
      <c r="EB5" s="67"/>
      <c r="EC5" s="67"/>
      <c r="ED5" s="67"/>
      <c r="EE5" s="67"/>
      <c r="EF5" s="67"/>
      <c r="EG5" s="67"/>
      <c r="EH5" s="67"/>
      <c r="EI5" s="67"/>
      <c r="EJ5" s="67"/>
      <c r="EK5" s="67"/>
      <c r="EL5" s="67"/>
      <c r="EM5" s="67"/>
      <c r="EN5" s="67"/>
      <c r="EO5" s="67"/>
      <c r="EP5" s="67"/>
      <c r="EQ5" s="67"/>
      <c r="ER5" s="67"/>
      <c r="ES5" s="67"/>
      <c r="ET5" s="67"/>
      <c r="EU5" s="67"/>
      <c r="EV5" s="67"/>
      <c r="EW5" s="67"/>
      <c r="EX5" s="67"/>
      <c r="EY5" s="67"/>
      <c r="EZ5" s="67"/>
      <c r="FA5" s="67"/>
      <c r="FB5" s="67"/>
      <c r="FC5" s="67"/>
      <c r="FD5" s="67"/>
      <c r="FE5" s="67"/>
      <c r="FF5" s="67"/>
      <c r="FG5" s="67"/>
      <c r="FH5" s="67"/>
      <c r="FI5" s="67"/>
      <c r="FJ5" s="67"/>
      <c r="FK5" s="67"/>
      <c r="FL5" s="67"/>
      <c r="FM5" s="67"/>
      <c r="FN5" s="67"/>
      <c r="FO5" s="67"/>
      <c r="FP5" s="67"/>
      <c r="FQ5" s="67"/>
      <c r="FR5" s="67"/>
      <c r="FS5" s="67"/>
      <c r="FT5" s="67"/>
      <c r="FU5" s="67"/>
      <c r="FV5" s="67"/>
      <c r="FW5" s="67"/>
      <c r="FX5" s="67"/>
      <c r="FY5" s="67"/>
      <c r="FZ5" s="67"/>
      <c r="GA5" s="67"/>
      <c r="GB5" s="67"/>
      <c r="GC5" s="67"/>
      <c r="GD5" s="67"/>
      <c r="GE5" s="67"/>
      <c r="GF5" s="67"/>
      <c r="GG5" s="67"/>
      <c r="GH5" s="67"/>
      <c r="GI5" s="67"/>
      <c r="GJ5" s="67"/>
      <c r="GK5" s="67"/>
      <c r="GL5" s="67"/>
      <c r="GM5" s="67"/>
      <c r="GN5" s="67"/>
      <c r="GO5" s="67"/>
      <c r="GP5" s="67"/>
      <c r="GQ5" s="67"/>
      <c r="GR5" s="67"/>
      <c r="GS5" s="67"/>
      <c r="GT5" s="67"/>
      <c r="GU5" s="67"/>
      <c r="GV5" s="67"/>
      <c r="GW5" s="67"/>
      <c r="GX5" s="67"/>
      <c r="GY5" s="67"/>
      <c r="GZ5" s="67"/>
      <c r="HA5" s="67"/>
      <c r="HB5" s="67"/>
      <c r="HC5" s="67"/>
      <c r="HD5" s="67"/>
      <c r="HE5" s="67"/>
      <c r="HF5" s="67"/>
      <c r="HG5" s="67"/>
      <c r="HH5" s="67"/>
      <c r="HI5" s="67"/>
      <c r="HJ5" s="67"/>
      <c r="HK5" s="67"/>
      <c r="HL5" s="67"/>
      <c r="HM5" s="67"/>
      <c r="HN5" s="67"/>
      <c r="HO5" s="67"/>
      <c r="HP5" s="67"/>
      <c r="HQ5" s="67"/>
      <c r="HR5" s="67"/>
      <c r="HS5" s="67"/>
      <c r="HT5" s="67"/>
      <c r="HU5" s="67"/>
      <c r="HV5" s="67"/>
      <c r="HW5" s="67"/>
      <c r="HX5" s="67"/>
      <c r="HY5" s="67"/>
      <c r="HZ5" s="67"/>
    </row>
    <row r="6" s="30" customFormat="1" ht="22" customHeight="1" spans="1:234">
      <c r="A6" s="10"/>
      <c r="B6" s="10"/>
      <c r="C6" s="13"/>
      <c r="D6" s="14"/>
      <c r="E6" s="14"/>
      <c r="F6" s="14"/>
      <c r="G6" s="15"/>
      <c r="H6" s="16"/>
      <c r="I6" s="12"/>
      <c r="J6" s="43"/>
      <c r="K6" s="68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67"/>
      <c r="AE6" s="67"/>
      <c r="AF6" s="67"/>
      <c r="AG6" s="67"/>
      <c r="AH6" s="67"/>
      <c r="AI6" s="67"/>
      <c r="AJ6" s="67"/>
      <c r="AK6" s="67"/>
      <c r="AL6" s="67"/>
      <c r="AM6" s="67"/>
      <c r="AN6" s="67"/>
      <c r="AO6" s="67"/>
      <c r="AP6" s="67"/>
      <c r="AQ6" s="67"/>
      <c r="AR6" s="67"/>
      <c r="AS6" s="67"/>
      <c r="AT6" s="67"/>
      <c r="AU6" s="67"/>
      <c r="AV6" s="67"/>
      <c r="AW6" s="67"/>
      <c r="AX6" s="67"/>
      <c r="AY6" s="67"/>
      <c r="AZ6" s="67"/>
      <c r="BA6" s="67"/>
      <c r="BB6" s="67"/>
      <c r="BC6" s="67"/>
      <c r="BD6" s="67"/>
      <c r="BE6" s="67"/>
      <c r="BF6" s="67"/>
      <c r="BG6" s="67"/>
      <c r="BH6" s="67"/>
      <c r="BI6" s="67"/>
      <c r="BJ6" s="67"/>
      <c r="BK6" s="67"/>
      <c r="BL6" s="67"/>
      <c r="BM6" s="67"/>
      <c r="BN6" s="67"/>
      <c r="BO6" s="67"/>
      <c r="BP6" s="67"/>
      <c r="BQ6" s="67"/>
      <c r="BR6" s="67"/>
      <c r="BS6" s="67"/>
      <c r="BT6" s="67"/>
      <c r="BU6" s="67"/>
      <c r="BV6" s="67"/>
      <c r="BW6" s="67"/>
      <c r="BX6" s="67"/>
      <c r="BY6" s="67"/>
      <c r="BZ6" s="67"/>
      <c r="CA6" s="67"/>
      <c r="CB6" s="67"/>
      <c r="CC6" s="67"/>
      <c r="CD6" s="67"/>
      <c r="CE6" s="67"/>
      <c r="CF6" s="67"/>
      <c r="CG6" s="67"/>
      <c r="CH6" s="67"/>
      <c r="CI6" s="67"/>
      <c r="CJ6" s="67"/>
      <c r="CK6" s="67"/>
      <c r="CL6" s="67"/>
      <c r="CM6" s="67"/>
      <c r="CN6" s="67"/>
      <c r="CO6" s="67"/>
      <c r="CP6" s="67"/>
      <c r="CQ6" s="67"/>
      <c r="CR6" s="67"/>
      <c r="CS6" s="67"/>
      <c r="CT6" s="67"/>
      <c r="CU6" s="67"/>
      <c r="CV6" s="67"/>
      <c r="CW6" s="67"/>
      <c r="CX6" s="67"/>
      <c r="CY6" s="67"/>
      <c r="CZ6" s="67"/>
      <c r="DA6" s="67"/>
      <c r="DB6" s="67"/>
      <c r="DC6" s="67"/>
      <c r="DD6" s="67"/>
      <c r="DE6" s="67"/>
      <c r="DF6" s="67"/>
      <c r="DG6" s="67"/>
      <c r="DH6" s="67"/>
      <c r="DI6" s="67"/>
      <c r="DJ6" s="67"/>
      <c r="DK6" s="67"/>
      <c r="DL6" s="67"/>
      <c r="DM6" s="67"/>
      <c r="DN6" s="67"/>
      <c r="DO6" s="67"/>
      <c r="DP6" s="67"/>
      <c r="DQ6" s="67"/>
      <c r="DR6" s="67"/>
      <c r="DS6" s="67"/>
      <c r="DT6" s="67"/>
      <c r="DU6" s="67"/>
      <c r="DV6" s="67"/>
      <c r="DW6" s="67"/>
      <c r="DX6" s="67"/>
      <c r="DY6" s="67"/>
      <c r="DZ6" s="67"/>
      <c r="EA6" s="67"/>
      <c r="EB6" s="67"/>
      <c r="EC6" s="67"/>
      <c r="ED6" s="67"/>
      <c r="EE6" s="67"/>
      <c r="EF6" s="67"/>
      <c r="EG6" s="67"/>
      <c r="EH6" s="67"/>
      <c r="EI6" s="67"/>
      <c r="EJ6" s="67"/>
      <c r="EK6" s="67"/>
      <c r="EL6" s="67"/>
      <c r="EM6" s="67"/>
      <c r="EN6" s="67"/>
      <c r="EO6" s="67"/>
      <c r="EP6" s="67"/>
      <c r="EQ6" s="67"/>
      <c r="ER6" s="67"/>
      <c r="ES6" s="67"/>
      <c r="ET6" s="67"/>
      <c r="EU6" s="67"/>
      <c r="EV6" s="67"/>
      <c r="EW6" s="67"/>
      <c r="EX6" s="67"/>
      <c r="EY6" s="67"/>
      <c r="EZ6" s="67"/>
      <c r="FA6" s="67"/>
      <c r="FB6" s="67"/>
      <c r="FC6" s="67"/>
      <c r="FD6" s="67"/>
      <c r="FE6" s="67"/>
      <c r="FF6" s="67"/>
      <c r="FG6" s="67"/>
      <c r="FH6" s="67"/>
      <c r="FI6" s="67"/>
      <c r="FJ6" s="67"/>
      <c r="FK6" s="67"/>
      <c r="FL6" s="67"/>
      <c r="FM6" s="67"/>
      <c r="FN6" s="67"/>
      <c r="FO6" s="67"/>
      <c r="FP6" s="67"/>
      <c r="FQ6" s="67"/>
      <c r="FR6" s="67"/>
      <c r="FS6" s="67"/>
      <c r="FT6" s="67"/>
      <c r="FU6" s="67"/>
      <c r="FV6" s="67"/>
      <c r="FW6" s="67"/>
      <c r="FX6" s="67"/>
      <c r="FY6" s="67"/>
      <c r="FZ6" s="67"/>
      <c r="GA6" s="67"/>
      <c r="GB6" s="67"/>
      <c r="GC6" s="67"/>
      <c r="GD6" s="67"/>
      <c r="GE6" s="67"/>
      <c r="GF6" s="67"/>
      <c r="GG6" s="67"/>
      <c r="GH6" s="67"/>
      <c r="GI6" s="67"/>
      <c r="GJ6" s="67"/>
      <c r="GK6" s="67"/>
      <c r="GL6" s="67"/>
      <c r="GM6" s="67"/>
      <c r="GN6" s="67"/>
      <c r="GO6" s="67"/>
      <c r="GP6" s="67"/>
      <c r="GQ6" s="67"/>
      <c r="GR6" s="67"/>
      <c r="GS6" s="67"/>
      <c r="GT6" s="67"/>
      <c r="GU6" s="67"/>
      <c r="GV6" s="67"/>
      <c r="GW6" s="67"/>
      <c r="GX6" s="67"/>
      <c r="GY6" s="67"/>
      <c r="GZ6" s="67"/>
      <c r="HA6" s="67"/>
      <c r="HB6" s="67"/>
      <c r="HC6" s="67"/>
      <c r="HD6" s="67"/>
      <c r="HE6" s="67"/>
      <c r="HF6" s="67"/>
      <c r="HG6" s="67"/>
      <c r="HH6" s="67"/>
      <c r="HI6" s="67"/>
      <c r="HJ6" s="67"/>
      <c r="HK6" s="67"/>
      <c r="HL6" s="67"/>
      <c r="HM6" s="67"/>
      <c r="HN6" s="67"/>
      <c r="HO6" s="67"/>
      <c r="HP6" s="67"/>
      <c r="HQ6" s="67"/>
      <c r="HR6" s="67"/>
      <c r="HS6" s="67"/>
      <c r="HT6" s="67"/>
      <c r="HU6" s="67"/>
      <c r="HV6" s="67"/>
      <c r="HW6" s="67"/>
      <c r="HX6" s="67"/>
      <c r="HY6" s="67"/>
      <c r="HZ6" s="67"/>
    </row>
    <row r="7" s="30" customFormat="1" ht="22" customHeight="1" spans="1:234">
      <c r="A7" s="10"/>
      <c r="B7" s="10"/>
      <c r="C7" s="13"/>
      <c r="D7" s="14"/>
      <c r="E7" s="14"/>
      <c r="F7" s="14"/>
      <c r="G7" s="15"/>
      <c r="H7" s="16"/>
      <c r="I7" s="12"/>
      <c r="J7" s="43"/>
      <c r="K7" s="68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67"/>
      <c r="Y7" s="67"/>
      <c r="Z7" s="67"/>
      <c r="AA7" s="67"/>
      <c r="AB7" s="67"/>
      <c r="AC7" s="67"/>
      <c r="AD7" s="67"/>
      <c r="AE7" s="67"/>
      <c r="AF7" s="67"/>
      <c r="AG7" s="67"/>
      <c r="AH7" s="67"/>
      <c r="AI7" s="67"/>
      <c r="AJ7" s="67"/>
      <c r="AK7" s="67"/>
      <c r="AL7" s="67"/>
      <c r="AM7" s="67"/>
      <c r="AN7" s="67"/>
      <c r="AO7" s="67"/>
      <c r="AP7" s="67"/>
      <c r="AQ7" s="67"/>
      <c r="AR7" s="67"/>
      <c r="AS7" s="67"/>
      <c r="AT7" s="67"/>
      <c r="AU7" s="67"/>
      <c r="AV7" s="67"/>
      <c r="AW7" s="67"/>
      <c r="AX7" s="67"/>
      <c r="AY7" s="67"/>
      <c r="AZ7" s="67"/>
      <c r="BA7" s="67"/>
      <c r="BB7" s="67"/>
      <c r="BC7" s="67"/>
      <c r="BD7" s="67"/>
      <c r="BE7" s="67"/>
      <c r="BF7" s="67"/>
      <c r="BG7" s="67"/>
      <c r="BH7" s="67"/>
      <c r="BI7" s="67"/>
      <c r="BJ7" s="67"/>
      <c r="BK7" s="67"/>
      <c r="BL7" s="67"/>
      <c r="BM7" s="67"/>
      <c r="BN7" s="67"/>
      <c r="BO7" s="67"/>
      <c r="BP7" s="67"/>
      <c r="BQ7" s="67"/>
      <c r="BR7" s="67"/>
      <c r="BS7" s="67"/>
      <c r="BT7" s="67"/>
      <c r="BU7" s="67"/>
      <c r="BV7" s="67"/>
      <c r="BW7" s="67"/>
      <c r="BX7" s="67"/>
      <c r="BY7" s="67"/>
      <c r="BZ7" s="67"/>
      <c r="CA7" s="67"/>
      <c r="CB7" s="67"/>
      <c r="CC7" s="67"/>
      <c r="CD7" s="67"/>
      <c r="CE7" s="67"/>
      <c r="CF7" s="67"/>
      <c r="CG7" s="67"/>
      <c r="CH7" s="67"/>
      <c r="CI7" s="67"/>
      <c r="CJ7" s="67"/>
      <c r="CK7" s="67"/>
      <c r="CL7" s="67"/>
      <c r="CM7" s="67"/>
      <c r="CN7" s="67"/>
      <c r="CO7" s="67"/>
      <c r="CP7" s="67"/>
      <c r="CQ7" s="67"/>
      <c r="CR7" s="67"/>
      <c r="CS7" s="67"/>
      <c r="CT7" s="67"/>
      <c r="CU7" s="67"/>
      <c r="CV7" s="67"/>
      <c r="CW7" s="67"/>
      <c r="CX7" s="67"/>
      <c r="CY7" s="67"/>
      <c r="CZ7" s="67"/>
      <c r="DA7" s="67"/>
      <c r="DB7" s="67"/>
      <c r="DC7" s="67"/>
      <c r="DD7" s="67"/>
      <c r="DE7" s="67"/>
      <c r="DF7" s="67"/>
      <c r="DG7" s="67"/>
      <c r="DH7" s="67"/>
      <c r="DI7" s="67"/>
      <c r="DJ7" s="67"/>
      <c r="DK7" s="67"/>
      <c r="DL7" s="67"/>
      <c r="DM7" s="67"/>
      <c r="DN7" s="67"/>
      <c r="DO7" s="67"/>
      <c r="DP7" s="67"/>
      <c r="DQ7" s="67"/>
      <c r="DR7" s="67"/>
      <c r="DS7" s="67"/>
      <c r="DT7" s="67"/>
      <c r="DU7" s="67"/>
      <c r="DV7" s="67"/>
      <c r="DW7" s="67"/>
      <c r="DX7" s="67"/>
      <c r="DY7" s="67"/>
      <c r="DZ7" s="67"/>
      <c r="EA7" s="67"/>
      <c r="EB7" s="67"/>
      <c r="EC7" s="67"/>
      <c r="ED7" s="67"/>
      <c r="EE7" s="67"/>
      <c r="EF7" s="67"/>
      <c r="EG7" s="67"/>
      <c r="EH7" s="67"/>
      <c r="EI7" s="67"/>
      <c r="EJ7" s="67"/>
      <c r="EK7" s="67"/>
      <c r="EL7" s="67"/>
      <c r="EM7" s="67"/>
      <c r="EN7" s="67"/>
      <c r="EO7" s="67"/>
      <c r="EP7" s="67"/>
      <c r="EQ7" s="67"/>
      <c r="ER7" s="67"/>
      <c r="ES7" s="67"/>
      <c r="ET7" s="67"/>
      <c r="EU7" s="67"/>
      <c r="EV7" s="67"/>
      <c r="EW7" s="67"/>
      <c r="EX7" s="67"/>
      <c r="EY7" s="67"/>
      <c r="EZ7" s="67"/>
      <c r="FA7" s="67"/>
      <c r="FB7" s="67"/>
      <c r="FC7" s="67"/>
      <c r="FD7" s="67"/>
      <c r="FE7" s="67"/>
      <c r="FF7" s="67"/>
      <c r="FG7" s="67"/>
      <c r="FH7" s="67"/>
      <c r="FI7" s="67"/>
      <c r="FJ7" s="67"/>
      <c r="FK7" s="67"/>
      <c r="FL7" s="67"/>
      <c r="FM7" s="67"/>
      <c r="FN7" s="67"/>
      <c r="FO7" s="67"/>
      <c r="FP7" s="67"/>
      <c r="FQ7" s="67"/>
      <c r="FR7" s="67"/>
      <c r="FS7" s="67"/>
      <c r="FT7" s="67"/>
      <c r="FU7" s="67"/>
      <c r="FV7" s="67"/>
      <c r="FW7" s="67"/>
      <c r="FX7" s="67"/>
      <c r="FY7" s="67"/>
      <c r="FZ7" s="67"/>
      <c r="GA7" s="67"/>
      <c r="GB7" s="67"/>
      <c r="GC7" s="67"/>
      <c r="GD7" s="67"/>
      <c r="GE7" s="67"/>
      <c r="GF7" s="67"/>
      <c r="GG7" s="67"/>
      <c r="GH7" s="67"/>
      <c r="GI7" s="67"/>
      <c r="GJ7" s="67"/>
      <c r="GK7" s="67"/>
      <c r="GL7" s="67"/>
      <c r="GM7" s="67"/>
      <c r="GN7" s="67"/>
      <c r="GO7" s="67"/>
      <c r="GP7" s="67"/>
      <c r="GQ7" s="67"/>
      <c r="GR7" s="67"/>
      <c r="GS7" s="67"/>
      <c r="GT7" s="67"/>
      <c r="GU7" s="67"/>
      <c r="GV7" s="67"/>
      <c r="GW7" s="67"/>
      <c r="GX7" s="67"/>
      <c r="GY7" s="67"/>
      <c r="GZ7" s="67"/>
      <c r="HA7" s="67"/>
      <c r="HB7" s="67"/>
      <c r="HC7" s="67"/>
      <c r="HD7" s="67"/>
      <c r="HE7" s="67"/>
      <c r="HF7" s="67"/>
      <c r="HG7" s="67"/>
      <c r="HH7" s="67"/>
      <c r="HI7" s="67"/>
      <c r="HJ7" s="67"/>
      <c r="HK7" s="67"/>
      <c r="HL7" s="67"/>
      <c r="HM7" s="67"/>
      <c r="HN7" s="67"/>
      <c r="HO7" s="67"/>
      <c r="HP7" s="67"/>
      <c r="HQ7" s="67"/>
      <c r="HR7" s="67"/>
      <c r="HS7" s="67"/>
      <c r="HT7" s="67"/>
      <c r="HU7" s="67"/>
      <c r="HV7" s="67"/>
      <c r="HW7" s="67"/>
      <c r="HX7" s="67"/>
      <c r="HY7" s="67"/>
      <c r="HZ7" s="67"/>
    </row>
    <row r="8" s="30" customFormat="1" ht="22" customHeight="1" spans="1:234">
      <c r="A8" s="10"/>
      <c r="B8" s="10"/>
      <c r="C8" s="13"/>
      <c r="D8" s="14"/>
      <c r="E8" s="14"/>
      <c r="F8" s="14"/>
      <c r="G8" s="15"/>
      <c r="H8" s="16"/>
      <c r="I8" s="12"/>
      <c r="J8" s="43"/>
      <c r="K8" s="68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67"/>
      <c r="Y8" s="67"/>
      <c r="Z8" s="67"/>
      <c r="AA8" s="67"/>
      <c r="AB8" s="67"/>
      <c r="AC8" s="67"/>
      <c r="AD8" s="67"/>
      <c r="AE8" s="67"/>
      <c r="AF8" s="67"/>
      <c r="AG8" s="67"/>
      <c r="AH8" s="67"/>
      <c r="AI8" s="67"/>
      <c r="AJ8" s="67"/>
      <c r="AK8" s="67"/>
      <c r="AL8" s="67"/>
      <c r="AM8" s="67"/>
      <c r="AN8" s="67"/>
      <c r="AO8" s="67"/>
      <c r="AP8" s="67"/>
      <c r="AQ8" s="67"/>
      <c r="AR8" s="67"/>
      <c r="AS8" s="67"/>
      <c r="AT8" s="67"/>
      <c r="AU8" s="67"/>
      <c r="AV8" s="67"/>
      <c r="AW8" s="67"/>
      <c r="AX8" s="67"/>
      <c r="AY8" s="67"/>
      <c r="AZ8" s="67"/>
      <c r="BA8" s="67"/>
      <c r="BB8" s="67"/>
      <c r="BC8" s="67"/>
      <c r="BD8" s="67"/>
      <c r="BE8" s="67"/>
      <c r="BF8" s="67"/>
      <c r="BG8" s="67"/>
      <c r="BH8" s="67"/>
      <c r="BI8" s="67"/>
      <c r="BJ8" s="67"/>
      <c r="BK8" s="67"/>
      <c r="BL8" s="67"/>
      <c r="BM8" s="67"/>
      <c r="BN8" s="67"/>
      <c r="BO8" s="67"/>
      <c r="BP8" s="67"/>
      <c r="BQ8" s="67"/>
      <c r="BR8" s="67"/>
      <c r="BS8" s="67"/>
      <c r="BT8" s="67"/>
      <c r="BU8" s="67"/>
      <c r="BV8" s="67"/>
      <c r="BW8" s="67"/>
      <c r="BX8" s="67"/>
      <c r="BY8" s="67"/>
      <c r="BZ8" s="67"/>
      <c r="CA8" s="67"/>
      <c r="CB8" s="67"/>
      <c r="CC8" s="67"/>
      <c r="CD8" s="67"/>
      <c r="CE8" s="67"/>
      <c r="CF8" s="67"/>
      <c r="CG8" s="67"/>
      <c r="CH8" s="67"/>
      <c r="CI8" s="67"/>
      <c r="CJ8" s="67"/>
      <c r="CK8" s="67"/>
      <c r="CL8" s="67"/>
      <c r="CM8" s="67"/>
      <c r="CN8" s="67"/>
      <c r="CO8" s="67"/>
      <c r="CP8" s="67"/>
      <c r="CQ8" s="67"/>
      <c r="CR8" s="67"/>
      <c r="CS8" s="67"/>
      <c r="CT8" s="67"/>
      <c r="CU8" s="67"/>
      <c r="CV8" s="67"/>
      <c r="CW8" s="67"/>
      <c r="CX8" s="67"/>
      <c r="CY8" s="67"/>
      <c r="CZ8" s="67"/>
      <c r="DA8" s="67"/>
      <c r="DB8" s="67"/>
      <c r="DC8" s="67"/>
      <c r="DD8" s="67"/>
      <c r="DE8" s="67"/>
      <c r="DF8" s="67"/>
      <c r="DG8" s="67"/>
      <c r="DH8" s="67"/>
      <c r="DI8" s="67"/>
      <c r="DJ8" s="67"/>
      <c r="DK8" s="67"/>
      <c r="DL8" s="67"/>
      <c r="DM8" s="67"/>
      <c r="DN8" s="67"/>
      <c r="DO8" s="67"/>
      <c r="DP8" s="67"/>
      <c r="DQ8" s="67"/>
      <c r="DR8" s="67"/>
      <c r="DS8" s="67"/>
      <c r="DT8" s="67"/>
      <c r="DU8" s="67"/>
      <c r="DV8" s="67"/>
      <c r="DW8" s="67"/>
      <c r="DX8" s="67"/>
      <c r="DY8" s="67"/>
      <c r="DZ8" s="67"/>
      <c r="EA8" s="67"/>
      <c r="EB8" s="67"/>
      <c r="EC8" s="67"/>
      <c r="ED8" s="67"/>
      <c r="EE8" s="67"/>
      <c r="EF8" s="67"/>
      <c r="EG8" s="67"/>
      <c r="EH8" s="67"/>
      <c r="EI8" s="67"/>
      <c r="EJ8" s="67"/>
      <c r="EK8" s="67"/>
      <c r="EL8" s="67"/>
      <c r="EM8" s="67"/>
      <c r="EN8" s="67"/>
      <c r="EO8" s="67"/>
      <c r="EP8" s="67"/>
      <c r="EQ8" s="67"/>
      <c r="ER8" s="67"/>
      <c r="ES8" s="67"/>
      <c r="ET8" s="67"/>
      <c r="EU8" s="67"/>
      <c r="EV8" s="67"/>
      <c r="EW8" s="67"/>
      <c r="EX8" s="67"/>
      <c r="EY8" s="67"/>
      <c r="EZ8" s="67"/>
      <c r="FA8" s="67"/>
      <c r="FB8" s="67"/>
      <c r="FC8" s="67"/>
      <c r="FD8" s="67"/>
      <c r="FE8" s="67"/>
      <c r="FF8" s="67"/>
      <c r="FG8" s="67"/>
      <c r="FH8" s="67"/>
      <c r="FI8" s="67"/>
      <c r="FJ8" s="67"/>
      <c r="FK8" s="67"/>
      <c r="FL8" s="67"/>
      <c r="FM8" s="67"/>
      <c r="FN8" s="67"/>
      <c r="FO8" s="67"/>
      <c r="FP8" s="67"/>
      <c r="FQ8" s="67"/>
      <c r="FR8" s="67"/>
      <c r="FS8" s="67"/>
      <c r="FT8" s="67"/>
      <c r="FU8" s="67"/>
      <c r="FV8" s="67"/>
      <c r="FW8" s="67"/>
      <c r="FX8" s="67"/>
      <c r="FY8" s="67"/>
      <c r="FZ8" s="67"/>
      <c r="GA8" s="67"/>
      <c r="GB8" s="67"/>
      <c r="GC8" s="67"/>
      <c r="GD8" s="67"/>
      <c r="GE8" s="67"/>
      <c r="GF8" s="67"/>
      <c r="GG8" s="67"/>
      <c r="GH8" s="67"/>
      <c r="GI8" s="67"/>
      <c r="GJ8" s="67"/>
      <c r="GK8" s="67"/>
      <c r="GL8" s="67"/>
      <c r="GM8" s="67"/>
      <c r="GN8" s="67"/>
      <c r="GO8" s="67"/>
      <c r="GP8" s="67"/>
      <c r="GQ8" s="67"/>
      <c r="GR8" s="67"/>
      <c r="GS8" s="67"/>
      <c r="GT8" s="67"/>
      <c r="GU8" s="67"/>
      <c r="GV8" s="67"/>
      <c r="GW8" s="67"/>
      <c r="GX8" s="67"/>
      <c r="GY8" s="67"/>
      <c r="GZ8" s="67"/>
      <c r="HA8" s="67"/>
      <c r="HB8" s="67"/>
      <c r="HC8" s="67"/>
      <c r="HD8" s="67"/>
      <c r="HE8" s="67"/>
      <c r="HF8" s="67"/>
      <c r="HG8" s="67"/>
      <c r="HH8" s="67"/>
      <c r="HI8" s="67"/>
      <c r="HJ8" s="67"/>
      <c r="HK8" s="67"/>
      <c r="HL8" s="67"/>
      <c r="HM8" s="67"/>
      <c r="HN8" s="67"/>
      <c r="HO8" s="67"/>
      <c r="HP8" s="67"/>
      <c r="HQ8" s="67"/>
      <c r="HR8" s="67"/>
      <c r="HS8" s="67"/>
      <c r="HT8" s="67"/>
      <c r="HU8" s="67"/>
      <c r="HV8" s="67"/>
      <c r="HW8" s="67"/>
      <c r="HX8" s="67"/>
      <c r="HY8" s="67"/>
      <c r="HZ8" s="67"/>
    </row>
    <row r="9" s="30" customFormat="1" ht="22" customHeight="1" spans="1:234">
      <c r="A9" s="10"/>
      <c r="B9" s="10"/>
      <c r="C9" s="18" t="s">
        <v>99</v>
      </c>
      <c r="D9" s="19"/>
      <c r="E9" s="19"/>
      <c r="F9" s="19"/>
      <c r="G9" s="20"/>
      <c r="H9" s="16">
        <f>SUM(H5:H8)</f>
        <v>56.19</v>
      </c>
      <c r="I9" s="12"/>
      <c r="J9" s="43">
        <f>SUM(J5:J8)</f>
        <v>62315</v>
      </c>
      <c r="K9" s="68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67"/>
      <c r="Y9" s="67"/>
      <c r="Z9" s="67"/>
      <c r="AA9" s="67"/>
      <c r="AB9" s="67"/>
      <c r="AC9" s="67"/>
      <c r="AD9" s="67"/>
      <c r="AE9" s="67"/>
      <c r="AF9" s="67"/>
      <c r="AG9" s="67"/>
      <c r="AH9" s="67"/>
      <c r="AI9" s="67"/>
      <c r="AJ9" s="67"/>
      <c r="AK9" s="67"/>
      <c r="AL9" s="67"/>
      <c r="AM9" s="67"/>
      <c r="AN9" s="67"/>
      <c r="AO9" s="67"/>
      <c r="AP9" s="67"/>
      <c r="AQ9" s="67"/>
      <c r="AR9" s="67"/>
      <c r="AS9" s="67"/>
      <c r="AT9" s="67"/>
      <c r="AU9" s="67"/>
      <c r="AV9" s="67"/>
      <c r="AW9" s="67"/>
      <c r="AX9" s="67"/>
      <c r="AY9" s="67"/>
      <c r="AZ9" s="67"/>
      <c r="BA9" s="67"/>
      <c r="BB9" s="67"/>
      <c r="BC9" s="67"/>
      <c r="BD9" s="67"/>
      <c r="BE9" s="67"/>
      <c r="BF9" s="67"/>
      <c r="BG9" s="67"/>
      <c r="BH9" s="67"/>
      <c r="BI9" s="67"/>
      <c r="BJ9" s="67"/>
      <c r="BK9" s="67"/>
      <c r="BL9" s="67"/>
      <c r="BM9" s="67"/>
      <c r="BN9" s="67"/>
      <c r="BO9" s="67"/>
      <c r="BP9" s="67"/>
      <c r="BQ9" s="67"/>
      <c r="BR9" s="67"/>
      <c r="BS9" s="67"/>
      <c r="BT9" s="67"/>
      <c r="BU9" s="67"/>
      <c r="BV9" s="67"/>
      <c r="BW9" s="67"/>
      <c r="BX9" s="67"/>
      <c r="BY9" s="67"/>
      <c r="BZ9" s="67"/>
      <c r="CA9" s="67"/>
      <c r="CB9" s="67"/>
      <c r="CC9" s="67"/>
      <c r="CD9" s="67"/>
      <c r="CE9" s="67"/>
      <c r="CF9" s="67"/>
      <c r="CG9" s="67"/>
      <c r="CH9" s="67"/>
      <c r="CI9" s="67"/>
      <c r="CJ9" s="67"/>
      <c r="CK9" s="67"/>
      <c r="CL9" s="67"/>
      <c r="CM9" s="67"/>
      <c r="CN9" s="67"/>
      <c r="CO9" s="67"/>
      <c r="CP9" s="67"/>
      <c r="CQ9" s="67"/>
      <c r="CR9" s="67"/>
      <c r="CS9" s="67"/>
      <c r="CT9" s="67"/>
      <c r="CU9" s="67"/>
      <c r="CV9" s="67"/>
      <c r="CW9" s="67"/>
      <c r="CX9" s="67"/>
      <c r="CY9" s="67"/>
      <c r="CZ9" s="67"/>
      <c r="DA9" s="67"/>
      <c r="DB9" s="67"/>
      <c r="DC9" s="67"/>
      <c r="DD9" s="67"/>
      <c r="DE9" s="67"/>
      <c r="DF9" s="67"/>
      <c r="DG9" s="67"/>
      <c r="DH9" s="67"/>
      <c r="DI9" s="67"/>
      <c r="DJ9" s="67"/>
      <c r="DK9" s="67"/>
      <c r="DL9" s="67"/>
      <c r="DM9" s="67"/>
      <c r="DN9" s="67"/>
      <c r="DO9" s="67"/>
      <c r="DP9" s="67"/>
      <c r="DQ9" s="67"/>
      <c r="DR9" s="67"/>
      <c r="DS9" s="67"/>
      <c r="DT9" s="67"/>
      <c r="DU9" s="67"/>
      <c r="DV9" s="67"/>
      <c r="DW9" s="67"/>
      <c r="DX9" s="67"/>
      <c r="DY9" s="67"/>
      <c r="DZ9" s="67"/>
      <c r="EA9" s="67"/>
      <c r="EB9" s="67"/>
      <c r="EC9" s="67"/>
      <c r="ED9" s="67"/>
      <c r="EE9" s="67"/>
      <c r="EF9" s="67"/>
      <c r="EG9" s="67"/>
      <c r="EH9" s="67"/>
      <c r="EI9" s="67"/>
      <c r="EJ9" s="67"/>
      <c r="EK9" s="67"/>
      <c r="EL9" s="67"/>
      <c r="EM9" s="67"/>
      <c r="EN9" s="67"/>
      <c r="EO9" s="67"/>
      <c r="EP9" s="67"/>
      <c r="EQ9" s="67"/>
      <c r="ER9" s="67"/>
      <c r="ES9" s="67"/>
      <c r="ET9" s="67"/>
      <c r="EU9" s="67"/>
      <c r="EV9" s="67"/>
      <c r="EW9" s="67"/>
      <c r="EX9" s="67"/>
      <c r="EY9" s="67"/>
      <c r="EZ9" s="67"/>
      <c r="FA9" s="67"/>
      <c r="FB9" s="67"/>
      <c r="FC9" s="67"/>
      <c r="FD9" s="67"/>
      <c r="FE9" s="67"/>
      <c r="FF9" s="67"/>
      <c r="FG9" s="67"/>
      <c r="FH9" s="67"/>
      <c r="FI9" s="67"/>
      <c r="FJ9" s="67"/>
      <c r="FK9" s="67"/>
      <c r="FL9" s="67"/>
      <c r="FM9" s="67"/>
      <c r="FN9" s="67"/>
      <c r="FO9" s="67"/>
      <c r="FP9" s="67"/>
      <c r="FQ9" s="67"/>
      <c r="FR9" s="67"/>
      <c r="FS9" s="67"/>
      <c r="FT9" s="67"/>
      <c r="FU9" s="67"/>
      <c r="FV9" s="67"/>
      <c r="FW9" s="67"/>
      <c r="FX9" s="67"/>
      <c r="FY9" s="67"/>
      <c r="FZ9" s="67"/>
      <c r="GA9" s="67"/>
      <c r="GB9" s="67"/>
      <c r="GC9" s="67"/>
      <c r="GD9" s="67"/>
      <c r="GE9" s="67"/>
      <c r="GF9" s="67"/>
      <c r="GG9" s="67"/>
      <c r="GH9" s="67"/>
      <c r="GI9" s="67"/>
      <c r="GJ9" s="67"/>
      <c r="GK9" s="67"/>
      <c r="GL9" s="67"/>
      <c r="GM9" s="67"/>
      <c r="GN9" s="67"/>
      <c r="GO9" s="67"/>
      <c r="GP9" s="67"/>
      <c r="GQ9" s="67"/>
      <c r="GR9" s="67"/>
      <c r="GS9" s="67"/>
      <c r="GT9" s="67"/>
      <c r="GU9" s="67"/>
      <c r="GV9" s="67"/>
      <c r="GW9" s="67"/>
      <c r="GX9" s="67"/>
      <c r="GY9" s="67"/>
      <c r="GZ9" s="67"/>
      <c r="HA9" s="67"/>
      <c r="HB9" s="67"/>
      <c r="HC9" s="67"/>
      <c r="HD9" s="67"/>
      <c r="HE9" s="67"/>
      <c r="HF9" s="67"/>
      <c r="HG9" s="67"/>
      <c r="HH9" s="67"/>
      <c r="HI9" s="67"/>
      <c r="HJ9" s="67"/>
      <c r="HK9" s="67"/>
      <c r="HL9" s="67"/>
      <c r="HM9" s="67"/>
      <c r="HN9" s="67"/>
      <c r="HO9" s="67"/>
      <c r="HP9" s="67"/>
      <c r="HQ9" s="67"/>
      <c r="HR9" s="67"/>
      <c r="HS9" s="67"/>
      <c r="HT9" s="67"/>
      <c r="HU9" s="67"/>
      <c r="HV9" s="67"/>
      <c r="HW9" s="67"/>
      <c r="HX9" s="67"/>
      <c r="HY9" s="67"/>
      <c r="HZ9" s="67"/>
    </row>
    <row r="10" s="59" customFormat="1" ht="22" customHeight="1" spans="1:11">
      <c r="A10" s="71" t="s">
        <v>100</v>
      </c>
      <c r="B10" s="23"/>
      <c r="C10" s="23"/>
      <c r="D10" s="23"/>
      <c r="E10" s="23"/>
      <c r="F10" s="23"/>
      <c r="G10" s="23"/>
      <c r="H10" s="65"/>
      <c r="I10" s="65"/>
      <c r="J10" s="65"/>
      <c r="K10" s="70"/>
    </row>
    <row r="11" s="30" customFormat="1" ht="22" customHeight="1" spans="1:11">
      <c r="A11" s="10" t="s">
        <v>101</v>
      </c>
      <c r="B11" s="11" t="s">
        <v>102</v>
      </c>
      <c r="C11" s="16" t="s">
        <v>103</v>
      </c>
      <c r="D11" s="16"/>
      <c r="E11" s="16"/>
      <c r="F11" s="16"/>
      <c r="G11" s="16" t="s">
        <v>104</v>
      </c>
      <c r="H11" s="12" t="s">
        <v>105</v>
      </c>
      <c r="I11" s="11" t="s">
        <v>88</v>
      </c>
      <c r="J11" s="41" t="s">
        <v>89</v>
      </c>
      <c r="K11" s="10" t="s">
        <v>106</v>
      </c>
    </row>
    <row r="12" s="30" customFormat="1" ht="18" customHeight="1" spans="1:234">
      <c r="A12" s="10"/>
      <c r="B12" s="10"/>
      <c r="C12" s="10"/>
      <c r="D12" s="10"/>
      <c r="E12" s="10"/>
      <c r="F12" s="10"/>
      <c r="G12" s="16"/>
      <c r="H12" s="12"/>
      <c r="I12" s="25"/>
      <c r="J12" s="41"/>
      <c r="K12" s="68"/>
      <c r="L12" s="67"/>
      <c r="M12" s="67"/>
      <c r="N12" s="67"/>
      <c r="O12" s="67"/>
      <c r="P12" s="67"/>
      <c r="Q12" s="67"/>
      <c r="R12" s="67"/>
      <c r="S12" s="67"/>
      <c r="T12" s="67"/>
      <c r="U12" s="67"/>
      <c r="V12" s="67"/>
      <c r="W12" s="67"/>
      <c r="X12" s="67"/>
      <c r="Y12" s="67"/>
      <c r="Z12" s="67"/>
      <c r="AA12" s="67"/>
      <c r="AB12" s="67"/>
      <c r="AC12" s="67"/>
      <c r="AD12" s="67"/>
      <c r="AE12" s="67"/>
      <c r="AF12" s="67"/>
      <c r="AG12" s="67"/>
      <c r="AH12" s="67"/>
      <c r="AI12" s="67"/>
      <c r="AJ12" s="67"/>
      <c r="AK12" s="67"/>
      <c r="AL12" s="67"/>
      <c r="AM12" s="67"/>
      <c r="AN12" s="67"/>
      <c r="AO12" s="67"/>
      <c r="AP12" s="67"/>
      <c r="AQ12" s="67"/>
      <c r="AR12" s="67"/>
      <c r="AS12" s="67"/>
      <c r="AT12" s="67"/>
      <c r="AU12" s="67"/>
      <c r="AV12" s="67"/>
      <c r="AW12" s="67"/>
      <c r="AX12" s="67"/>
      <c r="AY12" s="67"/>
      <c r="AZ12" s="67"/>
      <c r="BA12" s="67"/>
      <c r="BB12" s="67"/>
      <c r="BC12" s="67"/>
      <c r="BD12" s="67"/>
      <c r="BE12" s="67"/>
      <c r="BF12" s="67"/>
      <c r="BG12" s="67"/>
      <c r="BH12" s="67"/>
      <c r="BI12" s="67"/>
      <c r="BJ12" s="67"/>
      <c r="BK12" s="67"/>
      <c r="BL12" s="67"/>
      <c r="BM12" s="67"/>
      <c r="BN12" s="67"/>
      <c r="BO12" s="67"/>
      <c r="BP12" s="67"/>
      <c r="BQ12" s="67"/>
      <c r="BR12" s="67"/>
      <c r="BS12" s="67"/>
      <c r="BT12" s="67"/>
      <c r="BU12" s="67"/>
      <c r="BV12" s="67"/>
      <c r="BW12" s="67"/>
      <c r="BX12" s="67"/>
      <c r="BY12" s="67"/>
      <c r="BZ12" s="67"/>
      <c r="CA12" s="67"/>
      <c r="CB12" s="67"/>
      <c r="CC12" s="67"/>
      <c r="CD12" s="67"/>
      <c r="CE12" s="67"/>
      <c r="CF12" s="67"/>
      <c r="CG12" s="67"/>
      <c r="CH12" s="67"/>
      <c r="CI12" s="67"/>
      <c r="CJ12" s="67"/>
      <c r="CK12" s="67"/>
      <c r="CL12" s="67"/>
      <c r="CM12" s="67"/>
      <c r="CN12" s="67"/>
      <c r="CO12" s="67"/>
      <c r="CP12" s="67"/>
      <c r="CQ12" s="67"/>
      <c r="CR12" s="67"/>
      <c r="CS12" s="67"/>
      <c r="CT12" s="67"/>
      <c r="CU12" s="67"/>
      <c r="CV12" s="67"/>
      <c r="CW12" s="67"/>
      <c r="CX12" s="67"/>
      <c r="CY12" s="67"/>
      <c r="CZ12" s="67"/>
      <c r="DA12" s="67"/>
      <c r="DB12" s="67"/>
      <c r="DC12" s="67"/>
      <c r="DD12" s="67"/>
      <c r="DE12" s="67"/>
      <c r="DF12" s="67"/>
      <c r="DG12" s="67"/>
      <c r="DH12" s="67"/>
      <c r="DI12" s="67"/>
      <c r="DJ12" s="67"/>
      <c r="DK12" s="67"/>
      <c r="DL12" s="67"/>
      <c r="DM12" s="67"/>
      <c r="DN12" s="67"/>
      <c r="DO12" s="67"/>
      <c r="DP12" s="67"/>
      <c r="DQ12" s="67"/>
      <c r="DR12" s="67"/>
      <c r="DS12" s="67"/>
      <c r="DT12" s="67"/>
      <c r="DU12" s="67"/>
      <c r="DV12" s="67"/>
      <c r="DW12" s="67"/>
      <c r="DX12" s="67"/>
      <c r="DY12" s="67"/>
      <c r="DZ12" s="67"/>
      <c r="EA12" s="67"/>
      <c r="EB12" s="67"/>
      <c r="EC12" s="67"/>
      <c r="ED12" s="67"/>
      <c r="EE12" s="67"/>
      <c r="EF12" s="67"/>
      <c r="EG12" s="67"/>
      <c r="EH12" s="67"/>
      <c r="EI12" s="67"/>
      <c r="EJ12" s="67"/>
      <c r="EK12" s="67"/>
      <c r="EL12" s="67"/>
      <c r="EM12" s="67"/>
      <c r="EN12" s="67"/>
      <c r="EO12" s="67"/>
      <c r="EP12" s="67"/>
      <c r="EQ12" s="67"/>
      <c r="ER12" s="67"/>
      <c r="ES12" s="67"/>
      <c r="ET12" s="67"/>
      <c r="EU12" s="67"/>
      <c r="EV12" s="67"/>
      <c r="EW12" s="67"/>
      <c r="EX12" s="67"/>
      <c r="EY12" s="67"/>
      <c r="EZ12" s="67"/>
      <c r="FA12" s="67"/>
      <c r="FB12" s="67"/>
      <c r="FC12" s="67"/>
      <c r="FD12" s="67"/>
      <c r="FE12" s="67"/>
      <c r="FF12" s="67"/>
      <c r="FG12" s="67"/>
      <c r="FH12" s="67"/>
      <c r="FI12" s="67"/>
      <c r="FJ12" s="67"/>
      <c r="FK12" s="67"/>
      <c r="FL12" s="67"/>
      <c r="FM12" s="67"/>
      <c r="FN12" s="67"/>
      <c r="FO12" s="67"/>
      <c r="FP12" s="67"/>
      <c r="FQ12" s="67"/>
      <c r="FR12" s="67"/>
      <c r="FS12" s="67"/>
      <c r="FT12" s="67"/>
      <c r="FU12" s="67"/>
      <c r="FV12" s="67"/>
      <c r="FW12" s="67"/>
      <c r="FX12" s="67"/>
      <c r="FY12" s="67"/>
      <c r="FZ12" s="67"/>
      <c r="GA12" s="67"/>
      <c r="GB12" s="67"/>
      <c r="GC12" s="67"/>
      <c r="GD12" s="67"/>
      <c r="GE12" s="67"/>
      <c r="GF12" s="67"/>
      <c r="GG12" s="67"/>
      <c r="GH12" s="67"/>
      <c r="GI12" s="67"/>
      <c r="GJ12" s="67"/>
      <c r="GK12" s="67"/>
      <c r="GL12" s="67"/>
      <c r="GM12" s="67"/>
      <c r="GN12" s="67"/>
      <c r="GO12" s="67"/>
      <c r="GP12" s="67"/>
      <c r="GQ12" s="67"/>
      <c r="GR12" s="67"/>
      <c r="GS12" s="67"/>
      <c r="GT12" s="67"/>
      <c r="GU12" s="67"/>
      <c r="GV12" s="67"/>
      <c r="GW12" s="67"/>
      <c r="GX12" s="67"/>
      <c r="GY12" s="67"/>
      <c r="GZ12" s="67"/>
      <c r="HA12" s="67"/>
      <c r="HB12" s="67"/>
      <c r="HC12" s="67"/>
      <c r="HD12" s="67"/>
      <c r="HE12" s="67"/>
      <c r="HF12" s="67"/>
      <c r="HG12" s="67"/>
      <c r="HH12" s="67"/>
      <c r="HI12" s="67"/>
      <c r="HJ12" s="67"/>
      <c r="HK12" s="67"/>
      <c r="HL12" s="67"/>
      <c r="HM12" s="67"/>
      <c r="HN12" s="67"/>
      <c r="HO12" s="67"/>
      <c r="HP12" s="67"/>
      <c r="HQ12" s="67"/>
      <c r="HR12" s="67"/>
      <c r="HS12" s="67"/>
      <c r="HT12" s="67"/>
      <c r="HU12" s="67"/>
      <c r="HV12" s="67"/>
      <c r="HW12" s="67"/>
      <c r="HX12" s="67"/>
      <c r="HY12" s="67"/>
      <c r="HZ12" s="67"/>
    </row>
    <row r="13" s="30" customFormat="1" ht="30" customHeight="1" spans="1:234">
      <c r="A13" s="10"/>
      <c r="B13" s="10"/>
      <c r="C13" s="10"/>
      <c r="D13" s="10"/>
      <c r="E13" s="10"/>
      <c r="F13" s="10"/>
      <c r="G13" s="16"/>
      <c r="H13" s="25"/>
      <c r="I13" s="25"/>
      <c r="J13" s="41"/>
      <c r="K13" s="68"/>
      <c r="L13" s="67"/>
      <c r="M13" s="67"/>
      <c r="N13" s="67"/>
      <c r="O13" s="67"/>
      <c r="P13" s="67"/>
      <c r="Q13" s="67"/>
      <c r="R13" s="67"/>
      <c r="S13" s="67"/>
      <c r="T13" s="67"/>
      <c r="U13" s="67"/>
      <c r="V13" s="67"/>
      <c r="W13" s="67"/>
      <c r="X13" s="67"/>
      <c r="Y13" s="67"/>
      <c r="Z13" s="67"/>
      <c r="AA13" s="67"/>
      <c r="AB13" s="67"/>
      <c r="AC13" s="67"/>
      <c r="AD13" s="67"/>
      <c r="AE13" s="67"/>
      <c r="AF13" s="67"/>
      <c r="AG13" s="67"/>
      <c r="AH13" s="67"/>
      <c r="AI13" s="67"/>
      <c r="AJ13" s="67"/>
      <c r="AK13" s="67"/>
      <c r="AL13" s="67"/>
      <c r="AM13" s="67"/>
      <c r="AN13" s="67"/>
      <c r="AO13" s="67"/>
      <c r="AP13" s="67"/>
      <c r="AQ13" s="67"/>
      <c r="AR13" s="67"/>
      <c r="AS13" s="67"/>
      <c r="AT13" s="67"/>
      <c r="AU13" s="67"/>
      <c r="AV13" s="67"/>
      <c r="AW13" s="67"/>
      <c r="AX13" s="67"/>
      <c r="AY13" s="67"/>
      <c r="AZ13" s="67"/>
      <c r="BA13" s="67"/>
      <c r="BB13" s="67"/>
      <c r="BC13" s="67"/>
      <c r="BD13" s="67"/>
      <c r="BE13" s="67"/>
      <c r="BF13" s="67"/>
      <c r="BG13" s="67"/>
      <c r="BH13" s="67"/>
      <c r="BI13" s="67"/>
      <c r="BJ13" s="67"/>
      <c r="BK13" s="67"/>
      <c r="BL13" s="67"/>
      <c r="BM13" s="67"/>
      <c r="BN13" s="67"/>
      <c r="BO13" s="67"/>
      <c r="BP13" s="67"/>
      <c r="BQ13" s="67"/>
      <c r="BR13" s="67"/>
      <c r="BS13" s="67"/>
      <c r="BT13" s="67"/>
      <c r="BU13" s="67"/>
      <c r="BV13" s="67"/>
      <c r="BW13" s="67"/>
      <c r="BX13" s="67"/>
      <c r="BY13" s="67"/>
      <c r="BZ13" s="67"/>
      <c r="CA13" s="67"/>
      <c r="CB13" s="67"/>
      <c r="CC13" s="67"/>
      <c r="CD13" s="67"/>
      <c r="CE13" s="67"/>
      <c r="CF13" s="67"/>
      <c r="CG13" s="67"/>
      <c r="CH13" s="67"/>
      <c r="CI13" s="67"/>
      <c r="CJ13" s="67"/>
      <c r="CK13" s="67"/>
      <c r="CL13" s="67"/>
      <c r="CM13" s="67"/>
      <c r="CN13" s="67"/>
      <c r="CO13" s="67"/>
      <c r="CP13" s="67"/>
      <c r="CQ13" s="67"/>
      <c r="CR13" s="67"/>
      <c r="CS13" s="67"/>
      <c r="CT13" s="67"/>
      <c r="CU13" s="67"/>
      <c r="CV13" s="67"/>
      <c r="CW13" s="67"/>
      <c r="CX13" s="67"/>
      <c r="CY13" s="67"/>
      <c r="CZ13" s="67"/>
      <c r="DA13" s="67"/>
      <c r="DB13" s="67"/>
      <c r="DC13" s="67"/>
      <c r="DD13" s="67"/>
      <c r="DE13" s="67"/>
      <c r="DF13" s="67"/>
      <c r="DG13" s="67"/>
      <c r="DH13" s="67"/>
      <c r="DI13" s="67"/>
      <c r="DJ13" s="67"/>
      <c r="DK13" s="67"/>
      <c r="DL13" s="67"/>
      <c r="DM13" s="67"/>
      <c r="DN13" s="67"/>
      <c r="DO13" s="67"/>
      <c r="DP13" s="67"/>
      <c r="DQ13" s="67"/>
      <c r="DR13" s="67"/>
      <c r="DS13" s="67"/>
      <c r="DT13" s="67"/>
      <c r="DU13" s="67"/>
      <c r="DV13" s="67"/>
      <c r="DW13" s="67"/>
      <c r="DX13" s="67"/>
      <c r="DY13" s="67"/>
      <c r="DZ13" s="67"/>
      <c r="EA13" s="67"/>
      <c r="EB13" s="67"/>
      <c r="EC13" s="67"/>
      <c r="ED13" s="67"/>
      <c r="EE13" s="67"/>
      <c r="EF13" s="67"/>
      <c r="EG13" s="67"/>
      <c r="EH13" s="67"/>
      <c r="EI13" s="67"/>
      <c r="EJ13" s="67"/>
      <c r="EK13" s="67"/>
      <c r="EL13" s="67"/>
      <c r="EM13" s="67"/>
      <c r="EN13" s="67"/>
      <c r="EO13" s="67"/>
      <c r="EP13" s="67"/>
      <c r="EQ13" s="67"/>
      <c r="ER13" s="67"/>
      <c r="ES13" s="67"/>
      <c r="ET13" s="67"/>
      <c r="EU13" s="67"/>
      <c r="EV13" s="67"/>
      <c r="EW13" s="67"/>
      <c r="EX13" s="67"/>
      <c r="EY13" s="67"/>
      <c r="EZ13" s="67"/>
      <c r="FA13" s="67"/>
      <c r="FB13" s="67"/>
      <c r="FC13" s="67"/>
      <c r="FD13" s="67"/>
      <c r="FE13" s="67"/>
      <c r="FF13" s="67"/>
      <c r="FG13" s="67"/>
      <c r="FH13" s="67"/>
      <c r="FI13" s="67"/>
      <c r="FJ13" s="67"/>
      <c r="FK13" s="67"/>
      <c r="FL13" s="67"/>
      <c r="FM13" s="67"/>
      <c r="FN13" s="67"/>
      <c r="FO13" s="67"/>
      <c r="FP13" s="67"/>
      <c r="FQ13" s="67"/>
      <c r="FR13" s="67"/>
      <c r="FS13" s="67"/>
      <c r="FT13" s="67"/>
      <c r="FU13" s="67"/>
      <c r="FV13" s="67"/>
      <c r="FW13" s="67"/>
      <c r="FX13" s="67"/>
      <c r="FY13" s="67"/>
      <c r="FZ13" s="67"/>
      <c r="GA13" s="67"/>
      <c r="GB13" s="67"/>
      <c r="GC13" s="67"/>
      <c r="GD13" s="67"/>
      <c r="GE13" s="67"/>
      <c r="GF13" s="67"/>
      <c r="GG13" s="67"/>
      <c r="GH13" s="67"/>
      <c r="GI13" s="67"/>
      <c r="GJ13" s="67"/>
      <c r="GK13" s="67"/>
      <c r="GL13" s="67"/>
      <c r="GM13" s="67"/>
      <c r="GN13" s="67"/>
      <c r="GO13" s="67"/>
      <c r="GP13" s="67"/>
      <c r="GQ13" s="67"/>
      <c r="GR13" s="67"/>
      <c r="GS13" s="67"/>
      <c r="GT13" s="67"/>
      <c r="GU13" s="67"/>
      <c r="GV13" s="67"/>
      <c r="GW13" s="67"/>
      <c r="GX13" s="67"/>
      <c r="GY13" s="67"/>
      <c r="GZ13" s="67"/>
      <c r="HA13" s="67"/>
      <c r="HB13" s="67"/>
      <c r="HC13" s="67"/>
      <c r="HD13" s="67"/>
      <c r="HE13" s="67"/>
      <c r="HF13" s="67"/>
      <c r="HG13" s="67"/>
      <c r="HH13" s="67"/>
      <c r="HI13" s="67"/>
      <c r="HJ13" s="67"/>
      <c r="HK13" s="67"/>
      <c r="HL13" s="67"/>
      <c r="HM13" s="67"/>
      <c r="HN13" s="67"/>
      <c r="HO13" s="67"/>
      <c r="HP13" s="67"/>
      <c r="HQ13" s="67"/>
      <c r="HR13" s="67"/>
      <c r="HS13" s="67"/>
      <c r="HT13" s="67"/>
      <c r="HU13" s="67"/>
      <c r="HV13" s="67"/>
      <c r="HW13" s="67"/>
      <c r="HX13" s="67"/>
      <c r="HY13" s="67"/>
      <c r="HZ13" s="67"/>
    </row>
    <row r="14" s="30" customFormat="1" ht="26" customHeight="1" spans="1:11">
      <c r="A14" s="10"/>
      <c r="B14" s="9" t="s">
        <v>99</v>
      </c>
      <c r="C14" s="9"/>
      <c r="D14" s="9"/>
      <c r="E14" s="9"/>
      <c r="F14" s="9"/>
      <c r="G14" s="12"/>
      <c r="H14" s="12"/>
      <c r="I14" s="12"/>
      <c r="J14" s="40"/>
      <c r="K14" s="10"/>
    </row>
    <row r="15" s="30" customFormat="1" ht="25" customHeight="1" spans="1:11">
      <c r="A15" s="10"/>
      <c r="B15" s="26" t="s">
        <v>115</v>
      </c>
      <c r="C15" s="27"/>
      <c r="D15" s="27"/>
      <c r="E15" s="27"/>
      <c r="F15" s="28"/>
      <c r="G15" s="29"/>
      <c r="H15" s="29"/>
      <c r="I15" s="12"/>
      <c r="J15" s="40">
        <f>J14+J9</f>
        <v>62315</v>
      </c>
      <c r="K15" s="10"/>
    </row>
    <row r="16" s="30" customFormat="1" ht="19.5" customHeight="1" spans="3:10">
      <c r="C16" s="31"/>
      <c r="D16" s="32"/>
      <c r="E16" s="32"/>
      <c r="F16" s="32"/>
      <c r="G16" s="33" t="s">
        <v>116</v>
      </c>
      <c r="H16" s="33"/>
      <c r="I16" s="33"/>
      <c r="J16" s="33"/>
    </row>
    <row r="17" s="30" customFormat="1" ht="19.5" customHeight="1" spans="2:10">
      <c r="B17" s="34"/>
      <c r="C17" s="35"/>
      <c r="D17" s="36"/>
      <c r="E17" s="36"/>
      <c r="F17" s="36"/>
      <c r="G17" s="37">
        <v>44768</v>
      </c>
      <c r="H17" s="37"/>
      <c r="I17" s="37"/>
      <c r="J17" s="37"/>
    </row>
    <row r="18" s="30" customFormat="1" ht="27" customHeight="1" spans="4:9">
      <c r="D18" s="60"/>
      <c r="E18" s="60"/>
      <c r="F18" s="60"/>
      <c r="G18" s="60"/>
      <c r="H18" s="60"/>
      <c r="I18" s="61"/>
    </row>
    <row r="19" s="30" customFormat="1" ht="24" customHeight="1" spans="4:9">
      <c r="D19" s="60"/>
      <c r="E19" s="60"/>
      <c r="F19" s="60"/>
      <c r="G19" s="60"/>
      <c r="H19" s="60"/>
      <c r="I19" s="61"/>
    </row>
  </sheetData>
  <mergeCells count="20">
    <mergeCell ref="A1:K1"/>
    <mergeCell ref="E2:F2"/>
    <mergeCell ref="H2:I2"/>
    <mergeCell ref="A3:K3"/>
    <mergeCell ref="C4:G4"/>
    <mergeCell ref="C5:G5"/>
    <mergeCell ref="C6:G6"/>
    <mergeCell ref="C7:G7"/>
    <mergeCell ref="C8:G8"/>
    <mergeCell ref="C9:G9"/>
    <mergeCell ref="A10:K10"/>
    <mergeCell ref="C11:F11"/>
    <mergeCell ref="C12:F12"/>
    <mergeCell ref="C13:F13"/>
    <mergeCell ref="B14:F14"/>
    <mergeCell ref="B15:F15"/>
    <mergeCell ref="C16:D16"/>
    <mergeCell ref="G16:J16"/>
    <mergeCell ref="C17:D17"/>
    <mergeCell ref="G17:J17"/>
  </mergeCells>
  <printOptions horizontalCentered="1"/>
  <pageMargins left="0.314583333333333" right="0.314583333333333" top="0.786805555555556" bottom="0.708333333333333" header="0.5" footer="0.5"/>
  <pageSetup paperSize="9" fitToHeight="0" orientation="landscape" horizontalDpi="600"/>
  <headerFooter>
    <oddFooter>&amp;C第 &amp;P 页，共 &amp;N 页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IA19"/>
  <sheetViews>
    <sheetView workbookViewId="0">
      <selection activeCell="E220" sqref="E220"/>
    </sheetView>
  </sheetViews>
  <sheetFormatPr defaultColWidth="9" defaultRowHeight="12.75"/>
  <cols>
    <col min="1" max="1" width="6.875" style="30" customWidth="1"/>
    <col min="2" max="2" width="9.5" style="30" customWidth="1"/>
    <col min="3" max="3" width="12.375" style="30" customWidth="1"/>
    <col min="4" max="4" width="12.625" style="60" customWidth="1"/>
    <col min="5" max="5" width="7.875" style="60" customWidth="1"/>
    <col min="6" max="6" width="11.625" style="60" customWidth="1"/>
    <col min="7" max="7" width="10.875" style="60" customWidth="1"/>
    <col min="8" max="8" width="14.375" style="60" customWidth="1"/>
    <col min="9" max="9" width="14.875" style="61" customWidth="1"/>
    <col min="10" max="10" width="17.125" style="30" customWidth="1"/>
    <col min="11" max="11" width="21.625" style="30" customWidth="1"/>
    <col min="12" max="12" width="13" style="30" customWidth="1"/>
    <col min="13" max="32" width="9" style="30"/>
    <col min="33" max="16384" width="5.625" style="30"/>
  </cols>
  <sheetData>
    <row r="1" s="58" customFormat="1" ht="30" customHeight="1" spans="1:227">
      <c r="A1" s="4" t="s">
        <v>74</v>
      </c>
      <c r="B1" s="5"/>
      <c r="C1" s="5"/>
      <c r="D1" s="5"/>
      <c r="E1" s="5"/>
      <c r="F1" s="5"/>
      <c r="G1" s="5"/>
      <c r="H1" s="5"/>
      <c r="I1" s="5"/>
      <c r="J1" s="5"/>
      <c r="K1" s="5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  <c r="AB1" s="66"/>
      <c r="AC1" s="66"/>
      <c r="AD1" s="66"/>
      <c r="AE1" s="66"/>
      <c r="AF1" s="66"/>
      <c r="AG1" s="66"/>
      <c r="AH1" s="66"/>
      <c r="AI1" s="66"/>
      <c r="AJ1" s="66"/>
      <c r="AK1" s="66"/>
      <c r="AL1" s="66"/>
      <c r="AM1" s="66"/>
      <c r="AN1" s="66"/>
      <c r="AO1" s="66"/>
      <c r="AP1" s="66"/>
      <c r="AQ1" s="66"/>
      <c r="AR1" s="66"/>
      <c r="AS1" s="66"/>
      <c r="AT1" s="66"/>
      <c r="AU1" s="66"/>
      <c r="AV1" s="66"/>
      <c r="AW1" s="66"/>
      <c r="AX1" s="66"/>
      <c r="AY1" s="66"/>
      <c r="AZ1" s="66"/>
      <c r="BA1" s="66"/>
      <c r="BB1" s="66"/>
      <c r="BC1" s="66"/>
      <c r="BD1" s="66"/>
      <c r="BE1" s="66"/>
      <c r="BF1" s="66"/>
      <c r="BG1" s="66"/>
      <c r="BH1" s="66"/>
      <c r="BI1" s="66"/>
      <c r="BJ1" s="66"/>
      <c r="BK1" s="66"/>
      <c r="BL1" s="66"/>
      <c r="BM1" s="66"/>
      <c r="BN1" s="66"/>
      <c r="BO1" s="66"/>
      <c r="BP1" s="66"/>
      <c r="BQ1" s="66"/>
      <c r="BR1" s="66"/>
      <c r="BS1" s="66"/>
      <c r="BT1" s="66"/>
      <c r="BU1" s="66"/>
      <c r="BV1" s="66"/>
      <c r="BW1" s="66"/>
      <c r="BX1" s="66"/>
      <c r="BY1" s="66"/>
      <c r="BZ1" s="66"/>
      <c r="CA1" s="66"/>
      <c r="CB1" s="66"/>
      <c r="CC1" s="66"/>
      <c r="CD1" s="66"/>
      <c r="CE1" s="66"/>
      <c r="CF1" s="66"/>
      <c r="CG1" s="66"/>
      <c r="CH1" s="66"/>
      <c r="CI1" s="66"/>
      <c r="CJ1" s="66"/>
      <c r="CK1" s="66"/>
      <c r="CL1" s="66"/>
      <c r="CM1" s="66"/>
      <c r="CN1" s="66"/>
      <c r="CO1" s="66"/>
      <c r="CP1" s="66"/>
      <c r="CQ1" s="66"/>
      <c r="CR1" s="66"/>
      <c r="CS1" s="66"/>
      <c r="CT1" s="66"/>
      <c r="CU1" s="66"/>
      <c r="CV1" s="66"/>
      <c r="CW1" s="66"/>
      <c r="CX1" s="66"/>
      <c r="CY1" s="66"/>
      <c r="CZ1" s="66"/>
      <c r="DA1" s="66"/>
      <c r="DB1" s="66"/>
      <c r="DC1" s="66"/>
      <c r="DD1" s="66"/>
      <c r="DE1" s="66"/>
      <c r="DF1" s="66"/>
      <c r="DG1" s="66"/>
      <c r="DH1" s="66"/>
      <c r="DI1" s="66"/>
      <c r="DJ1" s="66"/>
      <c r="DK1" s="66"/>
      <c r="DL1" s="66"/>
      <c r="DM1" s="66"/>
      <c r="DN1" s="66"/>
      <c r="DO1" s="66"/>
      <c r="DP1" s="66"/>
      <c r="DQ1" s="66"/>
      <c r="DR1" s="66"/>
      <c r="DS1" s="66"/>
      <c r="DT1" s="66"/>
      <c r="DU1" s="66"/>
      <c r="DV1" s="66"/>
      <c r="DW1" s="66"/>
      <c r="DX1" s="66"/>
      <c r="DY1" s="66"/>
      <c r="DZ1" s="66"/>
      <c r="EA1" s="66"/>
      <c r="EB1" s="66"/>
      <c r="EC1" s="66"/>
      <c r="ED1" s="66"/>
      <c r="EE1" s="66"/>
      <c r="EF1" s="66"/>
      <c r="EG1" s="66"/>
      <c r="EH1" s="66"/>
      <c r="EI1" s="66"/>
      <c r="EJ1" s="66"/>
      <c r="EK1" s="66"/>
      <c r="EL1" s="66"/>
      <c r="EM1" s="66"/>
      <c r="EN1" s="66"/>
      <c r="EO1" s="66"/>
      <c r="EP1" s="66"/>
      <c r="EQ1" s="66"/>
      <c r="ER1" s="66"/>
      <c r="ES1" s="66"/>
      <c r="ET1" s="66"/>
      <c r="EU1" s="66"/>
      <c r="EV1" s="66"/>
      <c r="EW1" s="66"/>
      <c r="EX1" s="66"/>
      <c r="EY1" s="66"/>
      <c r="EZ1" s="66"/>
      <c r="FA1" s="66"/>
      <c r="FB1" s="66"/>
      <c r="FC1" s="66"/>
      <c r="FD1" s="66"/>
      <c r="FE1" s="66"/>
      <c r="FF1" s="66"/>
      <c r="FG1" s="66"/>
      <c r="FH1" s="66"/>
      <c r="FI1" s="66"/>
      <c r="FJ1" s="66"/>
      <c r="FK1" s="66"/>
      <c r="FL1" s="66"/>
      <c r="FM1" s="66"/>
      <c r="FN1" s="66"/>
      <c r="FO1" s="66"/>
      <c r="FP1" s="66"/>
      <c r="FQ1" s="66"/>
      <c r="FR1" s="66"/>
      <c r="FS1" s="66"/>
      <c r="FT1" s="66"/>
      <c r="FU1" s="66"/>
      <c r="FV1" s="66"/>
      <c r="FW1" s="66"/>
      <c r="FX1" s="66"/>
      <c r="FY1" s="66"/>
      <c r="FZ1" s="66"/>
      <c r="GA1" s="66"/>
      <c r="GB1" s="66"/>
      <c r="GC1" s="66"/>
      <c r="GD1" s="66"/>
      <c r="GE1" s="66"/>
      <c r="GF1" s="66"/>
      <c r="GG1" s="66"/>
      <c r="GH1" s="66"/>
      <c r="GI1" s="66"/>
      <c r="GJ1" s="66"/>
      <c r="GK1" s="66"/>
      <c r="GL1" s="66"/>
      <c r="GM1" s="66"/>
      <c r="GN1" s="66"/>
      <c r="GO1" s="66"/>
      <c r="GP1" s="66"/>
      <c r="GQ1" s="66"/>
      <c r="GR1" s="66"/>
      <c r="GS1" s="66"/>
      <c r="GT1" s="66"/>
      <c r="GU1" s="66"/>
      <c r="GV1" s="66"/>
      <c r="GW1" s="66"/>
      <c r="GX1" s="66"/>
      <c r="GY1" s="66"/>
      <c r="GZ1" s="66"/>
      <c r="HA1" s="66"/>
      <c r="HB1" s="66"/>
      <c r="HC1" s="66"/>
      <c r="HD1" s="66"/>
      <c r="HE1" s="66"/>
      <c r="HF1" s="66"/>
      <c r="HG1" s="66"/>
      <c r="HH1" s="66"/>
      <c r="HI1" s="66"/>
      <c r="HJ1" s="66"/>
      <c r="HK1" s="66"/>
      <c r="HL1" s="66"/>
      <c r="HM1" s="66"/>
      <c r="HN1" s="66"/>
      <c r="HO1" s="66"/>
      <c r="HP1" s="66"/>
      <c r="HQ1" s="66"/>
      <c r="HR1" s="66"/>
      <c r="HS1" s="66"/>
    </row>
    <row r="2" s="30" customFormat="1" ht="26.1" customHeight="1" spans="1:234">
      <c r="A2" s="10" t="s">
        <v>75</v>
      </c>
      <c r="B2" s="7" t="s">
        <v>76</v>
      </c>
      <c r="C2" s="8" t="s">
        <v>313</v>
      </c>
      <c r="D2" s="7" t="s">
        <v>78</v>
      </c>
      <c r="E2" s="8" t="s">
        <v>145</v>
      </c>
      <c r="F2" s="7" t="s">
        <v>80</v>
      </c>
      <c r="G2" s="10" t="s">
        <v>314</v>
      </c>
      <c r="H2" s="7" t="s">
        <v>82</v>
      </c>
      <c r="I2" s="8">
        <v>2</v>
      </c>
      <c r="J2" s="10"/>
      <c r="K2" s="8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7"/>
      <c r="AD2" s="67"/>
      <c r="AE2" s="67"/>
      <c r="AF2" s="67"/>
      <c r="AG2" s="67"/>
      <c r="AH2" s="67"/>
      <c r="AI2" s="67"/>
      <c r="AJ2" s="67"/>
      <c r="AK2" s="67"/>
      <c r="AL2" s="67"/>
      <c r="AM2" s="67"/>
      <c r="AN2" s="67"/>
      <c r="AO2" s="67"/>
      <c r="AP2" s="67"/>
      <c r="AQ2" s="67"/>
      <c r="AR2" s="67"/>
      <c r="AS2" s="67"/>
      <c r="AT2" s="67"/>
      <c r="AU2" s="67"/>
      <c r="AV2" s="67"/>
      <c r="AW2" s="67"/>
      <c r="AX2" s="67"/>
      <c r="AY2" s="67"/>
      <c r="AZ2" s="67"/>
      <c r="BA2" s="67"/>
      <c r="BB2" s="67"/>
      <c r="BC2" s="67"/>
      <c r="BD2" s="67"/>
      <c r="BE2" s="67"/>
      <c r="BF2" s="67"/>
      <c r="BG2" s="67"/>
      <c r="BH2" s="67"/>
      <c r="BI2" s="67"/>
      <c r="BJ2" s="67"/>
      <c r="BK2" s="67"/>
      <c r="BL2" s="67"/>
      <c r="BM2" s="67"/>
      <c r="BN2" s="67"/>
      <c r="BO2" s="67"/>
      <c r="BP2" s="67"/>
      <c r="BQ2" s="67"/>
      <c r="BR2" s="67"/>
      <c r="BS2" s="67"/>
      <c r="BT2" s="67"/>
      <c r="BU2" s="67"/>
      <c r="BV2" s="67"/>
      <c r="BW2" s="67"/>
      <c r="BX2" s="67"/>
      <c r="BY2" s="67"/>
      <c r="BZ2" s="67"/>
      <c r="CA2" s="67"/>
      <c r="CB2" s="67"/>
      <c r="CC2" s="67"/>
      <c r="CD2" s="67"/>
      <c r="CE2" s="67"/>
      <c r="CF2" s="67"/>
      <c r="CG2" s="67"/>
      <c r="CH2" s="67"/>
      <c r="CI2" s="67"/>
      <c r="CJ2" s="67"/>
      <c r="CK2" s="67"/>
      <c r="CL2" s="67"/>
      <c r="CM2" s="67"/>
      <c r="CN2" s="67"/>
      <c r="CO2" s="67"/>
      <c r="CP2" s="67"/>
      <c r="CQ2" s="67"/>
      <c r="CR2" s="67"/>
      <c r="CS2" s="67"/>
      <c r="CT2" s="67"/>
      <c r="CU2" s="67"/>
      <c r="CV2" s="67"/>
      <c r="CW2" s="67"/>
      <c r="CX2" s="67"/>
      <c r="CY2" s="67"/>
      <c r="CZ2" s="67"/>
      <c r="DA2" s="67"/>
      <c r="DB2" s="67"/>
      <c r="DC2" s="67"/>
      <c r="DD2" s="67"/>
      <c r="DE2" s="67"/>
      <c r="DF2" s="67"/>
      <c r="DG2" s="67"/>
      <c r="DH2" s="67"/>
      <c r="DI2" s="67"/>
      <c r="DJ2" s="67"/>
      <c r="DK2" s="67"/>
      <c r="DL2" s="67"/>
      <c r="DM2" s="67"/>
      <c r="DN2" s="67"/>
      <c r="DO2" s="67"/>
      <c r="DP2" s="67"/>
      <c r="DQ2" s="67"/>
      <c r="DR2" s="67"/>
      <c r="DS2" s="67"/>
      <c r="DT2" s="67"/>
      <c r="DU2" s="67"/>
      <c r="DV2" s="67"/>
      <c r="DW2" s="67"/>
      <c r="DX2" s="67"/>
      <c r="DY2" s="67"/>
      <c r="DZ2" s="67"/>
      <c r="EA2" s="67"/>
      <c r="EB2" s="67"/>
      <c r="EC2" s="67"/>
      <c r="ED2" s="67"/>
      <c r="EE2" s="67"/>
      <c r="EF2" s="67"/>
      <c r="EG2" s="67"/>
      <c r="EH2" s="67"/>
      <c r="EI2" s="67"/>
      <c r="EJ2" s="67"/>
      <c r="EK2" s="67"/>
      <c r="EL2" s="67"/>
      <c r="EM2" s="67"/>
      <c r="EN2" s="67"/>
      <c r="EO2" s="67"/>
      <c r="EP2" s="67"/>
      <c r="EQ2" s="67"/>
      <c r="ER2" s="67"/>
      <c r="ES2" s="67"/>
      <c r="ET2" s="67"/>
      <c r="EU2" s="67"/>
      <c r="EV2" s="67"/>
      <c r="EW2" s="67"/>
      <c r="EX2" s="67"/>
      <c r="EY2" s="67"/>
      <c r="EZ2" s="67"/>
      <c r="FA2" s="67"/>
      <c r="FB2" s="67"/>
      <c r="FC2" s="67"/>
      <c r="FD2" s="67"/>
      <c r="FE2" s="67"/>
      <c r="FF2" s="67"/>
      <c r="FG2" s="67"/>
      <c r="FH2" s="67"/>
      <c r="FI2" s="67"/>
      <c r="FJ2" s="67"/>
      <c r="FK2" s="67"/>
      <c r="FL2" s="67"/>
      <c r="FM2" s="67"/>
      <c r="FN2" s="67"/>
      <c r="FO2" s="67"/>
      <c r="FP2" s="67"/>
      <c r="FQ2" s="67"/>
      <c r="FR2" s="67"/>
      <c r="FS2" s="67"/>
      <c r="FT2" s="67"/>
      <c r="FU2" s="67"/>
      <c r="FV2" s="67"/>
      <c r="FW2" s="67"/>
      <c r="FX2" s="67"/>
      <c r="FY2" s="67"/>
      <c r="FZ2" s="67"/>
      <c r="GA2" s="67"/>
      <c r="GB2" s="67"/>
      <c r="GC2" s="67"/>
      <c r="GD2" s="67"/>
      <c r="GE2" s="67"/>
      <c r="GF2" s="67"/>
      <c r="GG2" s="67"/>
      <c r="GH2" s="67"/>
      <c r="GI2" s="67"/>
      <c r="GJ2" s="67"/>
      <c r="GK2" s="67"/>
      <c r="GL2" s="67"/>
      <c r="GM2" s="67"/>
      <c r="GN2" s="67"/>
      <c r="GO2" s="67"/>
      <c r="GP2" s="67"/>
      <c r="GQ2" s="67"/>
      <c r="GR2" s="67"/>
      <c r="GS2" s="67"/>
      <c r="GT2" s="67"/>
      <c r="GU2" s="67"/>
      <c r="GV2" s="67"/>
      <c r="GW2" s="67"/>
      <c r="GX2" s="67"/>
      <c r="GY2" s="67"/>
      <c r="GZ2" s="67"/>
      <c r="HA2" s="67"/>
      <c r="HB2" s="67"/>
      <c r="HC2" s="67"/>
      <c r="HD2" s="67"/>
      <c r="HE2" s="67"/>
      <c r="HF2" s="67"/>
      <c r="HG2" s="67"/>
      <c r="HH2" s="67"/>
      <c r="HI2" s="67"/>
      <c r="HJ2" s="67"/>
      <c r="HK2" s="67"/>
      <c r="HL2" s="67"/>
      <c r="HM2" s="67"/>
      <c r="HN2" s="67"/>
      <c r="HO2" s="67"/>
      <c r="HP2" s="67"/>
      <c r="HQ2" s="67"/>
      <c r="HR2" s="67"/>
      <c r="HS2" s="67"/>
      <c r="HT2" s="67"/>
      <c r="HU2" s="67"/>
      <c r="HV2" s="67"/>
      <c r="HW2" s="67"/>
      <c r="HX2" s="67"/>
      <c r="HY2" s="67"/>
      <c r="HZ2" s="67"/>
    </row>
    <row r="3" s="30" customFormat="1" ht="22" customHeight="1" spans="1:235">
      <c r="A3" s="9" t="s">
        <v>83</v>
      </c>
      <c r="B3" s="9"/>
      <c r="C3" s="9"/>
      <c r="D3" s="9"/>
      <c r="E3" s="9"/>
      <c r="F3" s="9"/>
      <c r="G3" s="9"/>
      <c r="H3" s="9"/>
      <c r="I3" s="9"/>
      <c r="J3" s="9"/>
      <c r="K3" s="9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  <c r="AC3" s="67"/>
      <c r="AD3" s="67"/>
      <c r="AE3" s="67"/>
      <c r="AF3" s="67"/>
      <c r="AG3" s="67"/>
      <c r="AH3" s="67"/>
      <c r="AI3" s="67"/>
      <c r="AJ3" s="67"/>
      <c r="AK3" s="67"/>
      <c r="AL3" s="67"/>
      <c r="AM3" s="67"/>
      <c r="AN3" s="67"/>
      <c r="AO3" s="67"/>
      <c r="AP3" s="67"/>
      <c r="AQ3" s="67"/>
      <c r="AR3" s="67"/>
      <c r="AS3" s="67"/>
      <c r="AT3" s="67"/>
      <c r="AU3" s="67"/>
      <c r="AV3" s="67"/>
      <c r="AW3" s="67"/>
      <c r="AX3" s="67"/>
      <c r="AY3" s="67"/>
      <c r="AZ3" s="67"/>
      <c r="BA3" s="67"/>
      <c r="BB3" s="67"/>
      <c r="BC3" s="67"/>
      <c r="BD3" s="67"/>
      <c r="BE3" s="67"/>
      <c r="BF3" s="67"/>
      <c r="BG3" s="67"/>
      <c r="BH3" s="67"/>
      <c r="BI3" s="67"/>
      <c r="BJ3" s="67"/>
      <c r="BK3" s="67"/>
      <c r="BL3" s="67"/>
      <c r="BM3" s="67"/>
      <c r="BN3" s="67"/>
      <c r="BO3" s="67"/>
      <c r="BP3" s="67"/>
      <c r="BQ3" s="67"/>
      <c r="BR3" s="67"/>
      <c r="BS3" s="67"/>
      <c r="BT3" s="67"/>
      <c r="BU3" s="67"/>
      <c r="BV3" s="67"/>
      <c r="BW3" s="67"/>
      <c r="BX3" s="67"/>
      <c r="BY3" s="67"/>
      <c r="BZ3" s="67"/>
      <c r="CA3" s="67"/>
      <c r="CB3" s="67"/>
      <c r="CC3" s="67"/>
      <c r="CD3" s="67"/>
      <c r="CE3" s="67"/>
      <c r="CF3" s="67"/>
      <c r="CG3" s="67"/>
      <c r="CH3" s="67"/>
      <c r="CI3" s="67"/>
      <c r="CJ3" s="67"/>
      <c r="CK3" s="67"/>
      <c r="CL3" s="67"/>
      <c r="CM3" s="67"/>
      <c r="CN3" s="67"/>
      <c r="CO3" s="67"/>
      <c r="CP3" s="67"/>
      <c r="CQ3" s="67"/>
      <c r="CR3" s="67"/>
      <c r="CS3" s="67"/>
      <c r="CT3" s="67"/>
      <c r="CU3" s="67"/>
      <c r="CV3" s="67"/>
      <c r="CW3" s="67"/>
      <c r="CX3" s="67"/>
      <c r="CY3" s="67"/>
      <c r="CZ3" s="67"/>
      <c r="DA3" s="67"/>
      <c r="DB3" s="67"/>
      <c r="DC3" s="67"/>
      <c r="DD3" s="67"/>
      <c r="DE3" s="67"/>
      <c r="DF3" s="67"/>
      <c r="DG3" s="67"/>
      <c r="DH3" s="67"/>
      <c r="DI3" s="67"/>
      <c r="DJ3" s="67"/>
      <c r="DK3" s="67"/>
      <c r="DL3" s="67"/>
      <c r="DM3" s="67"/>
      <c r="DN3" s="67"/>
      <c r="DO3" s="67"/>
      <c r="DP3" s="67"/>
      <c r="DQ3" s="67"/>
      <c r="DR3" s="67"/>
      <c r="DS3" s="67"/>
      <c r="DT3" s="67"/>
      <c r="DU3" s="67"/>
      <c r="DV3" s="67"/>
      <c r="DW3" s="67"/>
      <c r="DX3" s="67"/>
      <c r="DY3" s="67"/>
      <c r="DZ3" s="67"/>
      <c r="EA3" s="67"/>
      <c r="EB3" s="67"/>
      <c r="EC3" s="67"/>
      <c r="ED3" s="67"/>
      <c r="EE3" s="67"/>
      <c r="EF3" s="67"/>
      <c r="EG3" s="67"/>
      <c r="EH3" s="67"/>
      <c r="EI3" s="67"/>
      <c r="EJ3" s="67"/>
      <c r="EK3" s="67"/>
      <c r="EL3" s="67"/>
      <c r="EM3" s="67"/>
      <c r="EN3" s="67"/>
      <c r="EO3" s="67"/>
      <c r="EP3" s="67"/>
      <c r="EQ3" s="67"/>
      <c r="ER3" s="67"/>
      <c r="ES3" s="67"/>
      <c r="ET3" s="67"/>
      <c r="EU3" s="67"/>
      <c r="EV3" s="67"/>
      <c r="EW3" s="67"/>
      <c r="EX3" s="67"/>
      <c r="EY3" s="67"/>
      <c r="EZ3" s="67"/>
      <c r="FA3" s="67"/>
      <c r="FB3" s="67"/>
      <c r="FC3" s="67"/>
      <c r="FD3" s="67"/>
      <c r="FE3" s="67"/>
      <c r="FF3" s="67"/>
      <c r="FG3" s="67"/>
      <c r="FH3" s="67"/>
      <c r="FI3" s="67"/>
      <c r="FJ3" s="67"/>
      <c r="FK3" s="67"/>
      <c r="FL3" s="67"/>
      <c r="FM3" s="67"/>
      <c r="FN3" s="67"/>
      <c r="FO3" s="67"/>
      <c r="FP3" s="67"/>
      <c r="FQ3" s="67"/>
      <c r="FR3" s="67"/>
      <c r="FS3" s="67"/>
      <c r="FT3" s="67"/>
      <c r="FU3" s="67"/>
      <c r="FV3" s="67"/>
      <c r="FW3" s="67"/>
      <c r="FX3" s="67"/>
      <c r="FY3" s="67"/>
      <c r="FZ3" s="67"/>
      <c r="GA3" s="67"/>
      <c r="GB3" s="67"/>
      <c r="GC3" s="67"/>
      <c r="GD3" s="67"/>
      <c r="GE3" s="67"/>
      <c r="GF3" s="67"/>
      <c r="GG3" s="67"/>
      <c r="GH3" s="67"/>
      <c r="GI3" s="67"/>
      <c r="GJ3" s="67"/>
      <c r="GK3" s="67"/>
      <c r="GL3" s="67"/>
      <c r="GM3" s="67"/>
      <c r="GN3" s="67"/>
      <c r="GO3" s="67"/>
      <c r="GP3" s="67"/>
      <c r="GQ3" s="67"/>
      <c r="GR3" s="67"/>
      <c r="GS3" s="67"/>
      <c r="GT3" s="67"/>
      <c r="GU3" s="67"/>
      <c r="GV3" s="67"/>
      <c r="GW3" s="67"/>
      <c r="GX3" s="67"/>
      <c r="GY3" s="67"/>
      <c r="GZ3" s="67"/>
      <c r="HA3" s="67"/>
      <c r="HB3" s="67"/>
      <c r="HC3" s="67"/>
      <c r="HD3" s="67"/>
      <c r="HE3" s="67"/>
      <c r="HF3" s="67"/>
      <c r="HG3" s="67"/>
      <c r="HH3" s="67"/>
      <c r="HI3" s="67"/>
      <c r="HJ3" s="67"/>
      <c r="HK3" s="67"/>
      <c r="HL3" s="67"/>
      <c r="HM3" s="67"/>
      <c r="HN3" s="67"/>
      <c r="HO3" s="67"/>
      <c r="HP3" s="67"/>
      <c r="HQ3" s="67"/>
      <c r="HR3" s="67"/>
      <c r="HS3" s="67"/>
      <c r="HT3" s="67"/>
      <c r="HU3" s="67"/>
      <c r="HV3" s="67"/>
      <c r="HW3" s="67"/>
      <c r="HX3" s="67"/>
      <c r="HY3" s="67"/>
      <c r="HZ3" s="67"/>
      <c r="IA3" s="67"/>
    </row>
    <row r="4" s="30" customFormat="1" ht="32" customHeight="1" spans="1:234">
      <c r="A4" s="10" t="s">
        <v>84</v>
      </c>
      <c r="B4" s="11" t="s">
        <v>85</v>
      </c>
      <c r="C4" s="11" t="s">
        <v>86</v>
      </c>
      <c r="D4" s="11"/>
      <c r="E4" s="11"/>
      <c r="F4" s="11"/>
      <c r="G4" s="11"/>
      <c r="H4" s="12" t="s">
        <v>87</v>
      </c>
      <c r="I4" s="11" t="s">
        <v>88</v>
      </c>
      <c r="J4" s="41" t="s">
        <v>89</v>
      </c>
      <c r="K4" s="68" t="s">
        <v>90</v>
      </c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67"/>
      <c r="Y4" s="67"/>
      <c r="Z4" s="67"/>
      <c r="AA4" s="67"/>
      <c r="AB4" s="67"/>
      <c r="AC4" s="67"/>
      <c r="AD4" s="67"/>
      <c r="AE4" s="67"/>
      <c r="AF4" s="67"/>
      <c r="AG4" s="67"/>
      <c r="AH4" s="67"/>
      <c r="AI4" s="67"/>
      <c r="AJ4" s="67"/>
      <c r="AK4" s="67"/>
      <c r="AL4" s="67"/>
      <c r="AM4" s="67"/>
      <c r="AN4" s="67"/>
      <c r="AO4" s="67"/>
      <c r="AP4" s="67"/>
      <c r="AQ4" s="67"/>
      <c r="AR4" s="67"/>
      <c r="AS4" s="67"/>
      <c r="AT4" s="67"/>
      <c r="AU4" s="67"/>
      <c r="AV4" s="67"/>
      <c r="AW4" s="67"/>
      <c r="AX4" s="67"/>
      <c r="AY4" s="67"/>
      <c r="AZ4" s="67"/>
      <c r="BA4" s="67"/>
      <c r="BB4" s="67"/>
      <c r="BC4" s="67"/>
      <c r="BD4" s="67"/>
      <c r="BE4" s="67"/>
      <c r="BF4" s="67"/>
      <c r="BG4" s="67"/>
      <c r="BH4" s="67"/>
      <c r="BI4" s="67"/>
      <c r="BJ4" s="67"/>
      <c r="BK4" s="67"/>
      <c r="BL4" s="67"/>
      <c r="BM4" s="67"/>
      <c r="BN4" s="67"/>
      <c r="BO4" s="67"/>
      <c r="BP4" s="67"/>
      <c r="BQ4" s="67"/>
      <c r="BR4" s="67"/>
      <c r="BS4" s="67"/>
      <c r="BT4" s="67"/>
      <c r="BU4" s="67"/>
      <c r="BV4" s="67"/>
      <c r="BW4" s="67"/>
      <c r="BX4" s="67"/>
      <c r="BY4" s="67"/>
      <c r="BZ4" s="67"/>
      <c r="CA4" s="67"/>
      <c r="CB4" s="67"/>
      <c r="CC4" s="67"/>
      <c r="CD4" s="67"/>
      <c r="CE4" s="67"/>
      <c r="CF4" s="67"/>
      <c r="CG4" s="67"/>
      <c r="CH4" s="67"/>
      <c r="CI4" s="67"/>
      <c r="CJ4" s="67"/>
      <c r="CK4" s="67"/>
      <c r="CL4" s="67"/>
      <c r="CM4" s="67"/>
      <c r="CN4" s="67"/>
      <c r="CO4" s="67"/>
      <c r="CP4" s="67"/>
      <c r="CQ4" s="67"/>
      <c r="CR4" s="67"/>
      <c r="CS4" s="67"/>
      <c r="CT4" s="67"/>
      <c r="CU4" s="67"/>
      <c r="CV4" s="67"/>
      <c r="CW4" s="67"/>
      <c r="CX4" s="67"/>
      <c r="CY4" s="67"/>
      <c r="CZ4" s="67"/>
      <c r="DA4" s="67"/>
      <c r="DB4" s="67"/>
      <c r="DC4" s="67"/>
      <c r="DD4" s="67"/>
      <c r="DE4" s="67"/>
      <c r="DF4" s="67"/>
      <c r="DG4" s="67"/>
      <c r="DH4" s="67"/>
      <c r="DI4" s="67"/>
      <c r="DJ4" s="67"/>
      <c r="DK4" s="67"/>
      <c r="DL4" s="67"/>
      <c r="DM4" s="67"/>
      <c r="DN4" s="67"/>
      <c r="DO4" s="67"/>
      <c r="DP4" s="67"/>
      <c r="DQ4" s="67"/>
      <c r="DR4" s="67"/>
      <c r="DS4" s="67"/>
      <c r="DT4" s="67"/>
      <c r="DU4" s="67"/>
      <c r="DV4" s="67"/>
      <c r="DW4" s="67"/>
      <c r="DX4" s="67"/>
      <c r="DY4" s="67"/>
      <c r="DZ4" s="67"/>
      <c r="EA4" s="67"/>
      <c r="EB4" s="67"/>
      <c r="EC4" s="67"/>
      <c r="ED4" s="67"/>
      <c r="EE4" s="67"/>
      <c r="EF4" s="67"/>
      <c r="EG4" s="67"/>
      <c r="EH4" s="67"/>
      <c r="EI4" s="67"/>
      <c r="EJ4" s="67"/>
      <c r="EK4" s="67"/>
      <c r="EL4" s="67"/>
      <c r="EM4" s="67"/>
      <c r="EN4" s="67"/>
      <c r="EO4" s="67"/>
      <c r="EP4" s="67"/>
      <c r="EQ4" s="67"/>
      <c r="ER4" s="67"/>
      <c r="ES4" s="67"/>
      <c r="ET4" s="67"/>
      <c r="EU4" s="67"/>
      <c r="EV4" s="67"/>
      <c r="EW4" s="67"/>
      <c r="EX4" s="67"/>
      <c r="EY4" s="67"/>
      <c r="EZ4" s="67"/>
      <c r="FA4" s="67"/>
      <c r="FB4" s="67"/>
      <c r="FC4" s="67"/>
      <c r="FD4" s="67"/>
      <c r="FE4" s="67"/>
      <c r="FF4" s="67"/>
      <c r="FG4" s="67"/>
      <c r="FH4" s="67"/>
      <c r="FI4" s="67"/>
      <c r="FJ4" s="67"/>
      <c r="FK4" s="67"/>
      <c r="FL4" s="67"/>
      <c r="FM4" s="67"/>
      <c r="FN4" s="67"/>
      <c r="FO4" s="67"/>
      <c r="FP4" s="67"/>
      <c r="FQ4" s="67"/>
      <c r="FR4" s="67"/>
      <c r="FS4" s="67"/>
      <c r="FT4" s="67"/>
      <c r="FU4" s="67"/>
      <c r="FV4" s="67"/>
      <c r="FW4" s="67"/>
      <c r="FX4" s="67"/>
      <c r="FY4" s="67"/>
      <c r="FZ4" s="67"/>
      <c r="GA4" s="67"/>
      <c r="GB4" s="67"/>
      <c r="GC4" s="67"/>
      <c r="GD4" s="67"/>
      <c r="GE4" s="67"/>
      <c r="GF4" s="67"/>
      <c r="GG4" s="67"/>
      <c r="GH4" s="67"/>
      <c r="GI4" s="67"/>
      <c r="GJ4" s="67"/>
      <c r="GK4" s="67"/>
      <c r="GL4" s="67"/>
      <c r="GM4" s="67"/>
      <c r="GN4" s="67"/>
      <c r="GO4" s="67"/>
      <c r="GP4" s="67"/>
      <c r="GQ4" s="67"/>
      <c r="GR4" s="67"/>
      <c r="GS4" s="67"/>
      <c r="GT4" s="67"/>
      <c r="GU4" s="67"/>
      <c r="GV4" s="67"/>
      <c r="GW4" s="67"/>
      <c r="GX4" s="67"/>
      <c r="GY4" s="67"/>
      <c r="GZ4" s="67"/>
      <c r="HA4" s="67"/>
      <c r="HB4" s="67"/>
      <c r="HC4" s="67"/>
      <c r="HD4" s="67"/>
      <c r="HE4" s="67"/>
      <c r="HF4" s="67"/>
      <c r="HG4" s="67"/>
      <c r="HH4" s="67"/>
      <c r="HI4" s="67"/>
      <c r="HJ4" s="67"/>
      <c r="HK4" s="67"/>
      <c r="HL4" s="67"/>
      <c r="HM4" s="67"/>
      <c r="HN4" s="67"/>
      <c r="HO4" s="67"/>
      <c r="HP4" s="67"/>
      <c r="HQ4" s="67"/>
      <c r="HR4" s="67"/>
      <c r="HS4" s="67"/>
      <c r="HT4" s="67"/>
      <c r="HU4" s="67"/>
      <c r="HV4" s="67"/>
      <c r="HW4" s="67"/>
      <c r="HX4" s="67"/>
      <c r="HY4" s="67"/>
      <c r="HZ4" s="67"/>
    </row>
    <row r="5" s="30" customFormat="1" ht="22" customHeight="1" spans="1:234">
      <c r="A5" s="10">
        <v>1</v>
      </c>
      <c r="B5" s="8" t="s">
        <v>315</v>
      </c>
      <c r="C5" s="13" t="s">
        <v>316</v>
      </c>
      <c r="D5" s="14"/>
      <c r="E5" s="14"/>
      <c r="F5" s="14"/>
      <c r="G5" s="15"/>
      <c r="H5" s="16">
        <f>13.65*8</f>
        <v>109.2</v>
      </c>
      <c r="I5" s="12">
        <v>754</v>
      </c>
      <c r="J5" s="43">
        <f>H5*I5</f>
        <v>82337</v>
      </c>
      <c r="K5" s="16" t="s">
        <v>317</v>
      </c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7"/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/>
      <c r="BI5" s="67"/>
      <c r="BJ5" s="67"/>
      <c r="BK5" s="67"/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67"/>
      <c r="BX5" s="67"/>
      <c r="BY5" s="67"/>
      <c r="BZ5" s="67"/>
      <c r="CA5" s="67"/>
      <c r="CB5" s="67"/>
      <c r="CC5" s="67"/>
      <c r="CD5" s="67"/>
      <c r="CE5" s="67"/>
      <c r="CF5" s="67"/>
      <c r="CG5" s="67"/>
      <c r="CH5" s="67"/>
      <c r="CI5" s="67"/>
      <c r="CJ5" s="67"/>
      <c r="CK5" s="67"/>
      <c r="CL5" s="67"/>
      <c r="CM5" s="67"/>
      <c r="CN5" s="67"/>
      <c r="CO5" s="67"/>
      <c r="CP5" s="67"/>
      <c r="CQ5" s="67"/>
      <c r="CR5" s="67"/>
      <c r="CS5" s="67"/>
      <c r="CT5" s="67"/>
      <c r="CU5" s="67"/>
      <c r="CV5" s="67"/>
      <c r="CW5" s="67"/>
      <c r="CX5" s="67"/>
      <c r="CY5" s="67"/>
      <c r="CZ5" s="67"/>
      <c r="DA5" s="67"/>
      <c r="DB5" s="67"/>
      <c r="DC5" s="67"/>
      <c r="DD5" s="67"/>
      <c r="DE5" s="67"/>
      <c r="DF5" s="67"/>
      <c r="DG5" s="67"/>
      <c r="DH5" s="67"/>
      <c r="DI5" s="67"/>
      <c r="DJ5" s="67"/>
      <c r="DK5" s="67"/>
      <c r="DL5" s="67"/>
      <c r="DM5" s="67"/>
      <c r="DN5" s="67"/>
      <c r="DO5" s="67"/>
      <c r="DP5" s="67"/>
      <c r="DQ5" s="67"/>
      <c r="DR5" s="67"/>
      <c r="DS5" s="67"/>
      <c r="DT5" s="67"/>
      <c r="DU5" s="67"/>
      <c r="DV5" s="67"/>
      <c r="DW5" s="67"/>
      <c r="DX5" s="67"/>
      <c r="DY5" s="67"/>
      <c r="DZ5" s="67"/>
      <c r="EA5" s="67"/>
      <c r="EB5" s="67"/>
      <c r="EC5" s="67"/>
      <c r="ED5" s="67"/>
      <c r="EE5" s="67"/>
      <c r="EF5" s="67"/>
      <c r="EG5" s="67"/>
      <c r="EH5" s="67"/>
      <c r="EI5" s="67"/>
      <c r="EJ5" s="67"/>
      <c r="EK5" s="67"/>
      <c r="EL5" s="67"/>
      <c r="EM5" s="67"/>
      <c r="EN5" s="67"/>
      <c r="EO5" s="67"/>
      <c r="EP5" s="67"/>
      <c r="EQ5" s="67"/>
      <c r="ER5" s="67"/>
      <c r="ES5" s="67"/>
      <c r="ET5" s="67"/>
      <c r="EU5" s="67"/>
      <c r="EV5" s="67"/>
      <c r="EW5" s="67"/>
      <c r="EX5" s="67"/>
      <c r="EY5" s="67"/>
      <c r="EZ5" s="67"/>
      <c r="FA5" s="67"/>
      <c r="FB5" s="67"/>
      <c r="FC5" s="67"/>
      <c r="FD5" s="67"/>
      <c r="FE5" s="67"/>
      <c r="FF5" s="67"/>
      <c r="FG5" s="67"/>
      <c r="FH5" s="67"/>
      <c r="FI5" s="67"/>
      <c r="FJ5" s="67"/>
      <c r="FK5" s="67"/>
      <c r="FL5" s="67"/>
      <c r="FM5" s="67"/>
      <c r="FN5" s="67"/>
      <c r="FO5" s="67"/>
      <c r="FP5" s="67"/>
      <c r="FQ5" s="67"/>
      <c r="FR5" s="67"/>
      <c r="FS5" s="67"/>
      <c r="FT5" s="67"/>
      <c r="FU5" s="67"/>
      <c r="FV5" s="67"/>
      <c r="FW5" s="67"/>
      <c r="FX5" s="67"/>
      <c r="FY5" s="67"/>
      <c r="FZ5" s="67"/>
      <c r="GA5" s="67"/>
      <c r="GB5" s="67"/>
      <c r="GC5" s="67"/>
      <c r="GD5" s="67"/>
      <c r="GE5" s="67"/>
      <c r="GF5" s="67"/>
      <c r="GG5" s="67"/>
      <c r="GH5" s="67"/>
      <c r="GI5" s="67"/>
      <c r="GJ5" s="67"/>
      <c r="GK5" s="67"/>
      <c r="GL5" s="67"/>
      <c r="GM5" s="67"/>
      <c r="GN5" s="67"/>
      <c r="GO5" s="67"/>
      <c r="GP5" s="67"/>
      <c r="GQ5" s="67"/>
      <c r="GR5" s="67"/>
      <c r="GS5" s="67"/>
      <c r="GT5" s="67"/>
      <c r="GU5" s="67"/>
      <c r="GV5" s="67"/>
      <c r="GW5" s="67"/>
      <c r="GX5" s="67"/>
      <c r="GY5" s="67"/>
      <c r="GZ5" s="67"/>
      <c r="HA5" s="67"/>
      <c r="HB5" s="67"/>
      <c r="HC5" s="67"/>
      <c r="HD5" s="67"/>
      <c r="HE5" s="67"/>
      <c r="HF5" s="67"/>
      <c r="HG5" s="67"/>
      <c r="HH5" s="67"/>
      <c r="HI5" s="67"/>
      <c r="HJ5" s="67"/>
      <c r="HK5" s="67"/>
      <c r="HL5" s="67"/>
      <c r="HM5" s="67"/>
      <c r="HN5" s="67"/>
      <c r="HO5" s="67"/>
      <c r="HP5" s="67"/>
      <c r="HQ5" s="67"/>
      <c r="HR5" s="67"/>
      <c r="HS5" s="67"/>
      <c r="HT5" s="67"/>
      <c r="HU5" s="67"/>
      <c r="HV5" s="67"/>
      <c r="HW5" s="67"/>
      <c r="HX5" s="67"/>
      <c r="HY5" s="67"/>
      <c r="HZ5" s="67"/>
    </row>
    <row r="6" s="30" customFormat="1" ht="22" customHeight="1" spans="1:234">
      <c r="A6" s="10">
        <v>2</v>
      </c>
      <c r="B6" s="8" t="s">
        <v>318</v>
      </c>
      <c r="C6" s="13" t="s">
        <v>316</v>
      </c>
      <c r="D6" s="14"/>
      <c r="E6" s="14"/>
      <c r="F6" s="14"/>
      <c r="G6" s="15"/>
      <c r="H6" s="16">
        <f>13.65*8</f>
        <v>109.2</v>
      </c>
      <c r="I6" s="12">
        <v>754</v>
      </c>
      <c r="J6" s="43">
        <f>H6*I6</f>
        <v>82337</v>
      </c>
      <c r="K6" s="16" t="s">
        <v>317</v>
      </c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67"/>
      <c r="AE6" s="67"/>
      <c r="AF6" s="67"/>
      <c r="AG6" s="67"/>
      <c r="AH6" s="67"/>
      <c r="AI6" s="67"/>
      <c r="AJ6" s="67"/>
      <c r="AK6" s="67"/>
      <c r="AL6" s="67"/>
      <c r="AM6" s="67"/>
      <c r="AN6" s="67"/>
      <c r="AO6" s="67"/>
      <c r="AP6" s="67"/>
      <c r="AQ6" s="67"/>
      <c r="AR6" s="67"/>
      <c r="AS6" s="67"/>
      <c r="AT6" s="67"/>
      <c r="AU6" s="67"/>
      <c r="AV6" s="67"/>
      <c r="AW6" s="67"/>
      <c r="AX6" s="67"/>
      <c r="AY6" s="67"/>
      <c r="AZ6" s="67"/>
      <c r="BA6" s="67"/>
      <c r="BB6" s="67"/>
      <c r="BC6" s="67"/>
      <c r="BD6" s="67"/>
      <c r="BE6" s="67"/>
      <c r="BF6" s="67"/>
      <c r="BG6" s="67"/>
      <c r="BH6" s="67"/>
      <c r="BI6" s="67"/>
      <c r="BJ6" s="67"/>
      <c r="BK6" s="67"/>
      <c r="BL6" s="67"/>
      <c r="BM6" s="67"/>
      <c r="BN6" s="67"/>
      <c r="BO6" s="67"/>
      <c r="BP6" s="67"/>
      <c r="BQ6" s="67"/>
      <c r="BR6" s="67"/>
      <c r="BS6" s="67"/>
      <c r="BT6" s="67"/>
      <c r="BU6" s="67"/>
      <c r="BV6" s="67"/>
      <c r="BW6" s="67"/>
      <c r="BX6" s="67"/>
      <c r="BY6" s="67"/>
      <c r="BZ6" s="67"/>
      <c r="CA6" s="67"/>
      <c r="CB6" s="67"/>
      <c r="CC6" s="67"/>
      <c r="CD6" s="67"/>
      <c r="CE6" s="67"/>
      <c r="CF6" s="67"/>
      <c r="CG6" s="67"/>
      <c r="CH6" s="67"/>
      <c r="CI6" s="67"/>
      <c r="CJ6" s="67"/>
      <c r="CK6" s="67"/>
      <c r="CL6" s="67"/>
      <c r="CM6" s="67"/>
      <c r="CN6" s="67"/>
      <c r="CO6" s="67"/>
      <c r="CP6" s="67"/>
      <c r="CQ6" s="67"/>
      <c r="CR6" s="67"/>
      <c r="CS6" s="67"/>
      <c r="CT6" s="67"/>
      <c r="CU6" s="67"/>
      <c r="CV6" s="67"/>
      <c r="CW6" s="67"/>
      <c r="CX6" s="67"/>
      <c r="CY6" s="67"/>
      <c r="CZ6" s="67"/>
      <c r="DA6" s="67"/>
      <c r="DB6" s="67"/>
      <c r="DC6" s="67"/>
      <c r="DD6" s="67"/>
      <c r="DE6" s="67"/>
      <c r="DF6" s="67"/>
      <c r="DG6" s="67"/>
      <c r="DH6" s="67"/>
      <c r="DI6" s="67"/>
      <c r="DJ6" s="67"/>
      <c r="DK6" s="67"/>
      <c r="DL6" s="67"/>
      <c r="DM6" s="67"/>
      <c r="DN6" s="67"/>
      <c r="DO6" s="67"/>
      <c r="DP6" s="67"/>
      <c r="DQ6" s="67"/>
      <c r="DR6" s="67"/>
      <c r="DS6" s="67"/>
      <c r="DT6" s="67"/>
      <c r="DU6" s="67"/>
      <c r="DV6" s="67"/>
      <c r="DW6" s="67"/>
      <c r="DX6" s="67"/>
      <c r="DY6" s="67"/>
      <c r="DZ6" s="67"/>
      <c r="EA6" s="67"/>
      <c r="EB6" s="67"/>
      <c r="EC6" s="67"/>
      <c r="ED6" s="67"/>
      <c r="EE6" s="67"/>
      <c r="EF6" s="67"/>
      <c r="EG6" s="67"/>
      <c r="EH6" s="67"/>
      <c r="EI6" s="67"/>
      <c r="EJ6" s="67"/>
      <c r="EK6" s="67"/>
      <c r="EL6" s="67"/>
      <c r="EM6" s="67"/>
      <c r="EN6" s="67"/>
      <c r="EO6" s="67"/>
      <c r="EP6" s="67"/>
      <c r="EQ6" s="67"/>
      <c r="ER6" s="67"/>
      <c r="ES6" s="67"/>
      <c r="ET6" s="67"/>
      <c r="EU6" s="67"/>
      <c r="EV6" s="67"/>
      <c r="EW6" s="67"/>
      <c r="EX6" s="67"/>
      <c r="EY6" s="67"/>
      <c r="EZ6" s="67"/>
      <c r="FA6" s="67"/>
      <c r="FB6" s="67"/>
      <c r="FC6" s="67"/>
      <c r="FD6" s="67"/>
      <c r="FE6" s="67"/>
      <c r="FF6" s="67"/>
      <c r="FG6" s="67"/>
      <c r="FH6" s="67"/>
      <c r="FI6" s="67"/>
      <c r="FJ6" s="67"/>
      <c r="FK6" s="67"/>
      <c r="FL6" s="67"/>
      <c r="FM6" s="67"/>
      <c r="FN6" s="67"/>
      <c r="FO6" s="67"/>
      <c r="FP6" s="67"/>
      <c r="FQ6" s="67"/>
      <c r="FR6" s="67"/>
      <c r="FS6" s="67"/>
      <c r="FT6" s="67"/>
      <c r="FU6" s="67"/>
      <c r="FV6" s="67"/>
      <c r="FW6" s="67"/>
      <c r="FX6" s="67"/>
      <c r="FY6" s="67"/>
      <c r="FZ6" s="67"/>
      <c r="GA6" s="67"/>
      <c r="GB6" s="67"/>
      <c r="GC6" s="67"/>
      <c r="GD6" s="67"/>
      <c r="GE6" s="67"/>
      <c r="GF6" s="67"/>
      <c r="GG6" s="67"/>
      <c r="GH6" s="67"/>
      <c r="GI6" s="67"/>
      <c r="GJ6" s="67"/>
      <c r="GK6" s="67"/>
      <c r="GL6" s="67"/>
      <c r="GM6" s="67"/>
      <c r="GN6" s="67"/>
      <c r="GO6" s="67"/>
      <c r="GP6" s="67"/>
      <c r="GQ6" s="67"/>
      <c r="GR6" s="67"/>
      <c r="GS6" s="67"/>
      <c r="GT6" s="67"/>
      <c r="GU6" s="67"/>
      <c r="GV6" s="67"/>
      <c r="GW6" s="67"/>
      <c r="GX6" s="67"/>
      <c r="GY6" s="67"/>
      <c r="GZ6" s="67"/>
      <c r="HA6" s="67"/>
      <c r="HB6" s="67"/>
      <c r="HC6" s="67"/>
      <c r="HD6" s="67"/>
      <c r="HE6" s="67"/>
      <c r="HF6" s="67"/>
      <c r="HG6" s="67"/>
      <c r="HH6" s="67"/>
      <c r="HI6" s="67"/>
      <c r="HJ6" s="67"/>
      <c r="HK6" s="67"/>
      <c r="HL6" s="67"/>
      <c r="HM6" s="67"/>
      <c r="HN6" s="67"/>
      <c r="HO6" s="67"/>
      <c r="HP6" s="67"/>
      <c r="HQ6" s="67"/>
      <c r="HR6" s="67"/>
      <c r="HS6" s="67"/>
      <c r="HT6" s="67"/>
      <c r="HU6" s="67"/>
      <c r="HV6" s="67"/>
      <c r="HW6" s="67"/>
      <c r="HX6" s="67"/>
      <c r="HY6" s="67"/>
      <c r="HZ6" s="67"/>
    </row>
    <row r="7" s="30" customFormat="1" ht="22" customHeight="1" spans="1:234">
      <c r="A7" s="10"/>
      <c r="B7" s="10"/>
      <c r="C7" s="13"/>
      <c r="D7" s="14"/>
      <c r="E7" s="14"/>
      <c r="F7" s="14"/>
      <c r="G7" s="15"/>
      <c r="H7" s="16"/>
      <c r="I7" s="12"/>
      <c r="J7" s="43"/>
      <c r="K7" s="68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67"/>
      <c r="Y7" s="67"/>
      <c r="Z7" s="67"/>
      <c r="AA7" s="67"/>
      <c r="AB7" s="67"/>
      <c r="AC7" s="67"/>
      <c r="AD7" s="67"/>
      <c r="AE7" s="67"/>
      <c r="AF7" s="67"/>
      <c r="AG7" s="67"/>
      <c r="AH7" s="67"/>
      <c r="AI7" s="67"/>
      <c r="AJ7" s="67"/>
      <c r="AK7" s="67"/>
      <c r="AL7" s="67"/>
      <c r="AM7" s="67"/>
      <c r="AN7" s="67"/>
      <c r="AO7" s="67"/>
      <c r="AP7" s="67"/>
      <c r="AQ7" s="67"/>
      <c r="AR7" s="67"/>
      <c r="AS7" s="67"/>
      <c r="AT7" s="67"/>
      <c r="AU7" s="67"/>
      <c r="AV7" s="67"/>
      <c r="AW7" s="67"/>
      <c r="AX7" s="67"/>
      <c r="AY7" s="67"/>
      <c r="AZ7" s="67"/>
      <c r="BA7" s="67"/>
      <c r="BB7" s="67"/>
      <c r="BC7" s="67"/>
      <c r="BD7" s="67"/>
      <c r="BE7" s="67"/>
      <c r="BF7" s="67"/>
      <c r="BG7" s="67"/>
      <c r="BH7" s="67"/>
      <c r="BI7" s="67"/>
      <c r="BJ7" s="67"/>
      <c r="BK7" s="67"/>
      <c r="BL7" s="67"/>
      <c r="BM7" s="67"/>
      <c r="BN7" s="67"/>
      <c r="BO7" s="67"/>
      <c r="BP7" s="67"/>
      <c r="BQ7" s="67"/>
      <c r="BR7" s="67"/>
      <c r="BS7" s="67"/>
      <c r="BT7" s="67"/>
      <c r="BU7" s="67"/>
      <c r="BV7" s="67"/>
      <c r="BW7" s="67"/>
      <c r="BX7" s="67"/>
      <c r="BY7" s="67"/>
      <c r="BZ7" s="67"/>
      <c r="CA7" s="67"/>
      <c r="CB7" s="67"/>
      <c r="CC7" s="67"/>
      <c r="CD7" s="67"/>
      <c r="CE7" s="67"/>
      <c r="CF7" s="67"/>
      <c r="CG7" s="67"/>
      <c r="CH7" s="67"/>
      <c r="CI7" s="67"/>
      <c r="CJ7" s="67"/>
      <c r="CK7" s="67"/>
      <c r="CL7" s="67"/>
      <c r="CM7" s="67"/>
      <c r="CN7" s="67"/>
      <c r="CO7" s="67"/>
      <c r="CP7" s="67"/>
      <c r="CQ7" s="67"/>
      <c r="CR7" s="67"/>
      <c r="CS7" s="67"/>
      <c r="CT7" s="67"/>
      <c r="CU7" s="67"/>
      <c r="CV7" s="67"/>
      <c r="CW7" s="67"/>
      <c r="CX7" s="67"/>
      <c r="CY7" s="67"/>
      <c r="CZ7" s="67"/>
      <c r="DA7" s="67"/>
      <c r="DB7" s="67"/>
      <c r="DC7" s="67"/>
      <c r="DD7" s="67"/>
      <c r="DE7" s="67"/>
      <c r="DF7" s="67"/>
      <c r="DG7" s="67"/>
      <c r="DH7" s="67"/>
      <c r="DI7" s="67"/>
      <c r="DJ7" s="67"/>
      <c r="DK7" s="67"/>
      <c r="DL7" s="67"/>
      <c r="DM7" s="67"/>
      <c r="DN7" s="67"/>
      <c r="DO7" s="67"/>
      <c r="DP7" s="67"/>
      <c r="DQ7" s="67"/>
      <c r="DR7" s="67"/>
      <c r="DS7" s="67"/>
      <c r="DT7" s="67"/>
      <c r="DU7" s="67"/>
      <c r="DV7" s="67"/>
      <c r="DW7" s="67"/>
      <c r="DX7" s="67"/>
      <c r="DY7" s="67"/>
      <c r="DZ7" s="67"/>
      <c r="EA7" s="67"/>
      <c r="EB7" s="67"/>
      <c r="EC7" s="67"/>
      <c r="ED7" s="67"/>
      <c r="EE7" s="67"/>
      <c r="EF7" s="67"/>
      <c r="EG7" s="67"/>
      <c r="EH7" s="67"/>
      <c r="EI7" s="67"/>
      <c r="EJ7" s="67"/>
      <c r="EK7" s="67"/>
      <c r="EL7" s="67"/>
      <c r="EM7" s="67"/>
      <c r="EN7" s="67"/>
      <c r="EO7" s="67"/>
      <c r="EP7" s="67"/>
      <c r="EQ7" s="67"/>
      <c r="ER7" s="67"/>
      <c r="ES7" s="67"/>
      <c r="ET7" s="67"/>
      <c r="EU7" s="67"/>
      <c r="EV7" s="67"/>
      <c r="EW7" s="67"/>
      <c r="EX7" s="67"/>
      <c r="EY7" s="67"/>
      <c r="EZ7" s="67"/>
      <c r="FA7" s="67"/>
      <c r="FB7" s="67"/>
      <c r="FC7" s="67"/>
      <c r="FD7" s="67"/>
      <c r="FE7" s="67"/>
      <c r="FF7" s="67"/>
      <c r="FG7" s="67"/>
      <c r="FH7" s="67"/>
      <c r="FI7" s="67"/>
      <c r="FJ7" s="67"/>
      <c r="FK7" s="67"/>
      <c r="FL7" s="67"/>
      <c r="FM7" s="67"/>
      <c r="FN7" s="67"/>
      <c r="FO7" s="67"/>
      <c r="FP7" s="67"/>
      <c r="FQ7" s="67"/>
      <c r="FR7" s="67"/>
      <c r="FS7" s="67"/>
      <c r="FT7" s="67"/>
      <c r="FU7" s="67"/>
      <c r="FV7" s="67"/>
      <c r="FW7" s="67"/>
      <c r="FX7" s="67"/>
      <c r="FY7" s="67"/>
      <c r="FZ7" s="67"/>
      <c r="GA7" s="67"/>
      <c r="GB7" s="67"/>
      <c r="GC7" s="67"/>
      <c r="GD7" s="67"/>
      <c r="GE7" s="67"/>
      <c r="GF7" s="67"/>
      <c r="GG7" s="67"/>
      <c r="GH7" s="67"/>
      <c r="GI7" s="67"/>
      <c r="GJ7" s="67"/>
      <c r="GK7" s="67"/>
      <c r="GL7" s="67"/>
      <c r="GM7" s="67"/>
      <c r="GN7" s="67"/>
      <c r="GO7" s="67"/>
      <c r="GP7" s="67"/>
      <c r="GQ7" s="67"/>
      <c r="GR7" s="67"/>
      <c r="GS7" s="67"/>
      <c r="GT7" s="67"/>
      <c r="GU7" s="67"/>
      <c r="GV7" s="67"/>
      <c r="GW7" s="67"/>
      <c r="GX7" s="67"/>
      <c r="GY7" s="67"/>
      <c r="GZ7" s="67"/>
      <c r="HA7" s="67"/>
      <c r="HB7" s="67"/>
      <c r="HC7" s="67"/>
      <c r="HD7" s="67"/>
      <c r="HE7" s="67"/>
      <c r="HF7" s="67"/>
      <c r="HG7" s="67"/>
      <c r="HH7" s="67"/>
      <c r="HI7" s="67"/>
      <c r="HJ7" s="67"/>
      <c r="HK7" s="67"/>
      <c r="HL7" s="67"/>
      <c r="HM7" s="67"/>
      <c r="HN7" s="67"/>
      <c r="HO7" s="67"/>
      <c r="HP7" s="67"/>
      <c r="HQ7" s="67"/>
      <c r="HR7" s="67"/>
      <c r="HS7" s="67"/>
      <c r="HT7" s="67"/>
      <c r="HU7" s="67"/>
      <c r="HV7" s="67"/>
      <c r="HW7" s="67"/>
      <c r="HX7" s="67"/>
      <c r="HY7" s="67"/>
      <c r="HZ7" s="67"/>
    </row>
    <row r="8" s="30" customFormat="1" ht="22" customHeight="1" spans="1:234">
      <c r="A8" s="10"/>
      <c r="B8" s="10"/>
      <c r="C8" s="13"/>
      <c r="D8" s="14"/>
      <c r="E8" s="14"/>
      <c r="F8" s="14"/>
      <c r="G8" s="15"/>
      <c r="H8" s="16"/>
      <c r="I8" s="12"/>
      <c r="J8" s="43"/>
      <c r="K8" s="68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67"/>
      <c r="Y8" s="67"/>
      <c r="Z8" s="67"/>
      <c r="AA8" s="67"/>
      <c r="AB8" s="67"/>
      <c r="AC8" s="67"/>
      <c r="AD8" s="67"/>
      <c r="AE8" s="67"/>
      <c r="AF8" s="67"/>
      <c r="AG8" s="67"/>
      <c r="AH8" s="67"/>
      <c r="AI8" s="67"/>
      <c r="AJ8" s="67"/>
      <c r="AK8" s="67"/>
      <c r="AL8" s="67"/>
      <c r="AM8" s="67"/>
      <c r="AN8" s="67"/>
      <c r="AO8" s="67"/>
      <c r="AP8" s="67"/>
      <c r="AQ8" s="67"/>
      <c r="AR8" s="67"/>
      <c r="AS8" s="67"/>
      <c r="AT8" s="67"/>
      <c r="AU8" s="67"/>
      <c r="AV8" s="67"/>
      <c r="AW8" s="67"/>
      <c r="AX8" s="67"/>
      <c r="AY8" s="67"/>
      <c r="AZ8" s="67"/>
      <c r="BA8" s="67"/>
      <c r="BB8" s="67"/>
      <c r="BC8" s="67"/>
      <c r="BD8" s="67"/>
      <c r="BE8" s="67"/>
      <c r="BF8" s="67"/>
      <c r="BG8" s="67"/>
      <c r="BH8" s="67"/>
      <c r="BI8" s="67"/>
      <c r="BJ8" s="67"/>
      <c r="BK8" s="67"/>
      <c r="BL8" s="67"/>
      <c r="BM8" s="67"/>
      <c r="BN8" s="67"/>
      <c r="BO8" s="67"/>
      <c r="BP8" s="67"/>
      <c r="BQ8" s="67"/>
      <c r="BR8" s="67"/>
      <c r="BS8" s="67"/>
      <c r="BT8" s="67"/>
      <c r="BU8" s="67"/>
      <c r="BV8" s="67"/>
      <c r="BW8" s="67"/>
      <c r="BX8" s="67"/>
      <c r="BY8" s="67"/>
      <c r="BZ8" s="67"/>
      <c r="CA8" s="67"/>
      <c r="CB8" s="67"/>
      <c r="CC8" s="67"/>
      <c r="CD8" s="67"/>
      <c r="CE8" s="67"/>
      <c r="CF8" s="67"/>
      <c r="CG8" s="67"/>
      <c r="CH8" s="67"/>
      <c r="CI8" s="67"/>
      <c r="CJ8" s="67"/>
      <c r="CK8" s="67"/>
      <c r="CL8" s="67"/>
      <c r="CM8" s="67"/>
      <c r="CN8" s="67"/>
      <c r="CO8" s="67"/>
      <c r="CP8" s="67"/>
      <c r="CQ8" s="67"/>
      <c r="CR8" s="67"/>
      <c r="CS8" s="67"/>
      <c r="CT8" s="67"/>
      <c r="CU8" s="67"/>
      <c r="CV8" s="67"/>
      <c r="CW8" s="67"/>
      <c r="CX8" s="67"/>
      <c r="CY8" s="67"/>
      <c r="CZ8" s="67"/>
      <c r="DA8" s="67"/>
      <c r="DB8" s="67"/>
      <c r="DC8" s="67"/>
      <c r="DD8" s="67"/>
      <c r="DE8" s="67"/>
      <c r="DF8" s="67"/>
      <c r="DG8" s="67"/>
      <c r="DH8" s="67"/>
      <c r="DI8" s="67"/>
      <c r="DJ8" s="67"/>
      <c r="DK8" s="67"/>
      <c r="DL8" s="67"/>
      <c r="DM8" s="67"/>
      <c r="DN8" s="67"/>
      <c r="DO8" s="67"/>
      <c r="DP8" s="67"/>
      <c r="DQ8" s="67"/>
      <c r="DR8" s="67"/>
      <c r="DS8" s="67"/>
      <c r="DT8" s="67"/>
      <c r="DU8" s="67"/>
      <c r="DV8" s="67"/>
      <c r="DW8" s="67"/>
      <c r="DX8" s="67"/>
      <c r="DY8" s="67"/>
      <c r="DZ8" s="67"/>
      <c r="EA8" s="67"/>
      <c r="EB8" s="67"/>
      <c r="EC8" s="67"/>
      <c r="ED8" s="67"/>
      <c r="EE8" s="67"/>
      <c r="EF8" s="67"/>
      <c r="EG8" s="67"/>
      <c r="EH8" s="67"/>
      <c r="EI8" s="67"/>
      <c r="EJ8" s="67"/>
      <c r="EK8" s="67"/>
      <c r="EL8" s="67"/>
      <c r="EM8" s="67"/>
      <c r="EN8" s="67"/>
      <c r="EO8" s="67"/>
      <c r="EP8" s="67"/>
      <c r="EQ8" s="67"/>
      <c r="ER8" s="67"/>
      <c r="ES8" s="67"/>
      <c r="ET8" s="67"/>
      <c r="EU8" s="67"/>
      <c r="EV8" s="67"/>
      <c r="EW8" s="67"/>
      <c r="EX8" s="67"/>
      <c r="EY8" s="67"/>
      <c r="EZ8" s="67"/>
      <c r="FA8" s="67"/>
      <c r="FB8" s="67"/>
      <c r="FC8" s="67"/>
      <c r="FD8" s="67"/>
      <c r="FE8" s="67"/>
      <c r="FF8" s="67"/>
      <c r="FG8" s="67"/>
      <c r="FH8" s="67"/>
      <c r="FI8" s="67"/>
      <c r="FJ8" s="67"/>
      <c r="FK8" s="67"/>
      <c r="FL8" s="67"/>
      <c r="FM8" s="67"/>
      <c r="FN8" s="67"/>
      <c r="FO8" s="67"/>
      <c r="FP8" s="67"/>
      <c r="FQ8" s="67"/>
      <c r="FR8" s="67"/>
      <c r="FS8" s="67"/>
      <c r="FT8" s="67"/>
      <c r="FU8" s="67"/>
      <c r="FV8" s="67"/>
      <c r="FW8" s="67"/>
      <c r="FX8" s="67"/>
      <c r="FY8" s="67"/>
      <c r="FZ8" s="67"/>
      <c r="GA8" s="67"/>
      <c r="GB8" s="67"/>
      <c r="GC8" s="67"/>
      <c r="GD8" s="67"/>
      <c r="GE8" s="67"/>
      <c r="GF8" s="67"/>
      <c r="GG8" s="67"/>
      <c r="GH8" s="67"/>
      <c r="GI8" s="67"/>
      <c r="GJ8" s="67"/>
      <c r="GK8" s="67"/>
      <c r="GL8" s="67"/>
      <c r="GM8" s="67"/>
      <c r="GN8" s="67"/>
      <c r="GO8" s="67"/>
      <c r="GP8" s="67"/>
      <c r="GQ8" s="67"/>
      <c r="GR8" s="67"/>
      <c r="GS8" s="67"/>
      <c r="GT8" s="67"/>
      <c r="GU8" s="67"/>
      <c r="GV8" s="67"/>
      <c r="GW8" s="67"/>
      <c r="GX8" s="67"/>
      <c r="GY8" s="67"/>
      <c r="GZ8" s="67"/>
      <c r="HA8" s="67"/>
      <c r="HB8" s="67"/>
      <c r="HC8" s="67"/>
      <c r="HD8" s="67"/>
      <c r="HE8" s="67"/>
      <c r="HF8" s="67"/>
      <c r="HG8" s="67"/>
      <c r="HH8" s="67"/>
      <c r="HI8" s="67"/>
      <c r="HJ8" s="67"/>
      <c r="HK8" s="67"/>
      <c r="HL8" s="67"/>
      <c r="HM8" s="67"/>
      <c r="HN8" s="67"/>
      <c r="HO8" s="67"/>
      <c r="HP8" s="67"/>
      <c r="HQ8" s="67"/>
      <c r="HR8" s="67"/>
      <c r="HS8" s="67"/>
      <c r="HT8" s="67"/>
      <c r="HU8" s="67"/>
      <c r="HV8" s="67"/>
      <c r="HW8" s="67"/>
      <c r="HX8" s="67"/>
      <c r="HY8" s="67"/>
      <c r="HZ8" s="67"/>
    </row>
    <row r="9" s="30" customFormat="1" ht="22" customHeight="1" spans="1:234">
      <c r="A9" s="10"/>
      <c r="B9" s="10"/>
      <c r="C9" s="18" t="s">
        <v>99</v>
      </c>
      <c r="D9" s="19"/>
      <c r="E9" s="19"/>
      <c r="F9" s="19"/>
      <c r="G9" s="20"/>
      <c r="H9" s="16">
        <f>SUM(H5:H8)</f>
        <v>218.4</v>
      </c>
      <c r="I9" s="12"/>
      <c r="J9" s="43">
        <f>SUM(J5:J8)</f>
        <v>164674</v>
      </c>
      <c r="K9" s="68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67"/>
      <c r="Y9" s="67"/>
      <c r="Z9" s="67"/>
      <c r="AA9" s="67"/>
      <c r="AB9" s="67"/>
      <c r="AC9" s="67"/>
      <c r="AD9" s="67"/>
      <c r="AE9" s="67"/>
      <c r="AF9" s="67"/>
      <c r="AG9" s="67"/>
      <c r="AH9" s="67"/>
      <c r="AI9" s="67"/>
      <c r="AJ9" s="67"/>
      <c r="AK9" s="67"/>
      <c r="AL9" s="67"/>
      <c r="AM9" s="67"/>
      <c r="AN9" s="67"/>
      <c r="AO9" s="67"/>
      <c r="AP9" s="67"/>
      <c r="AQ9" s="67"/>
      <c r="AR9" s="67"/>
      <c r="AS9" s="67"/>
      <c r="AT9" s="67"/>
      <c r="AU9" s="67"/>
      <c r="AV9" s="67"/>
      <c r="AW9" s="67"/>
      <c r="AX9" s="67"/>
      <c r="AY9" s="67"/>
      <c r="AZ9" s="67"/>
      <c r="BA9" s="67"/>
      <c r="BB9" s="67"/>
      <c r="BC9" s="67"/>
      <c r="BD9" s="67"/>
      <c r="BE9" s="67"/>
      <c r="BF9" s="67"/>
      <c r="BG9" s="67"/>
      <c r="BH9" s="67"/>
      <c r="BI9" s="67"/>
      <c r="BJ9" s="67"/>
      <c r="BK9" s="67"/>
      <c r="BL9" s="67"/>
      <c r="BM9" s="67"/>
      <c r="BN9" s="67"/>
      <c r="BO9" s="67"/>
      <c r="BP9" s="67"/>
      <c r="BQ9" s="67"/>
      <c r="BR9" s="67"/>
      <c r="BS9" s="67"/>
      <c r="BT9" s="67"/>
      <c r="BU9" s="67"/>
      <c r="BV9" s="67"/>
      <c r="BW9" s="67"/>
      <c r="BX9" s="67"/>
      <c r="BY9" s="67"/>
      <c r="BZ9" s="67"/>
      <c r="CA9" s="67"/>
      <c r="CB9" s="67"/>
      <c r="CC9" s="67"/>
      <c r="CD9" s="67"/>
      <c r="CE9" s="67"/>
      <c r="CF9" s="67"/>
      <c r="CG9" s="67"/>
      <c r="CH9" s="67"/>
      <c r="CI9" s="67"/>
      <c r="CJ9" s="67"/>
      <c r="CK9" s="67"/>
      <c r="CL9" s="67"/>
      <c r="CM9" s="67"/>
      <c r="CN9" s="67"/>
      <c r="CO9" s="67"/>
      <c r="CP9" s="67"/>
      <c r="CQ9" s="67"/>
      <c r="CR9" s="67"/>
      <c r="CS9" s="67"/>
      <c r="CT9" s="67"/>
      <c r="CU9" s="67"/>
      <c r="CV9" s="67"/>
      <c r="CW9" s="67"/>
      <c r="CX9" s="67"/>
      <c r="CY9" s="67"/>
      <c r="CZ9" s="67"/>
      <c r="DA9" s="67"/>
      <c r="DB9" s="67"/>
      <c r="DC9" s="67"/>
      <c r="DD9" s="67"/>
      <c r="DE9" s="67"/>
      <c r="DF9" s="67"/>
      <c r="DG9" s="67"/>
      <c r="DH9" s="67"/>
      <c r="DI9" s="67"/>
      <c r="DJ9" s="67"/>
      <c r="DK9" s="67"/>
      <c r="DL9" s="67"/>
      <c r="DM9" s="67"/>
      <c r="DN9" s="67"/>
      <c r="DO9" s="67"/>
      <c r="DP9" s="67"/>
      <c r="DQ9" s="67"/>
      <c r="DR9" s="67"/>
      <c r="DS9" s="67"/>
      <c r="DT9" s="67"/>
      <c r="DU9" s="67"/>
      <c r="DV9" s="67"/>
      <c r="DW9" s="67"/>
      <c r="DX9" s="67"/>
      <c r="DY9" s="67"/>
      <c r="DZ9" s="67"/>
      <c r="EA9" s="67"/>
      <c r="EB9" s="67"/>
      <c r="EC9" s="67"/>
      <c r="ED9" s="67"/>
      <c r="EE9" s="67"/>
      <c r="EF9" s="67"/>
      <c r="EG9" s="67"/>
      <c r="EH9" s="67"/>
      <c r="EI9" s="67"/>
      <c r="EJ9" s="67"/>
      <c r="EK9" s="67"/>
      <c r="EL9" s="67"/>
      <c r="EM9" s="67"/>
      <c r="EN9" s="67"/>
      <c r="EO9" s="67"/>
      <c r="EP9" s="67"/>
      <c r="EQ9" s="67"/>
      <c r="ER9" s="67"/>
      <c r="ES9" s="67"/>
      <c r="ET9" s="67"/>
      <c r="EU9" s="67"/>
      <c r="EV9" s="67"/>
      <c r="EW9" s="67"/>
      <c r="EX9" s="67"/>
      <c r="EY9" s="67"/>
      <c r="EZ9" s="67"/>
      <c r="FA9" s="67"/>
      <c r="FB9" s="67"/>
      <c r="FC9" s="67"/>
      <c r="FD9" s="67"/>
      <c r="FE9" s="67"/>
      <c r="FF9" s="67"/>
      <c r="FG9" s="67"/>
      <c r="FH9" s="67"/>
      <c r="FI9" s="67"/>
      <c r="FJ9" s="67"/>
      <c r="FK9" s="67"/>
      <c r="FL9" s="67"/>
      <c r="FM9" s="67"/>
      <c r="FN9" s="67"/>
      <c r="FO9" s="67"/>
      <c r="FP9" s="67"/>
      <c r="FQ9" s="67"/>
      <c r="FR9" s="67"/>
      <c r="FS9" s="67"/>
      <c r="FT9" s="67"/>
      <c r="FU9" s="67"/>
      <c r="FV9" s="67"/>
      <c r="FW9" s="67"/>
      <c r="FX9" s="67"/>
      <c r="FY9" s="67"/>
      <c r="FZ9" s="67"/>
      <c r="GA9" s="67"/>
      <c r="GB9" s="67"/>
      <c r="GC9" s="67"/>
      <c r="GD9" s="67"/>
      <c r="GE9" s="67"/>
      <c r="GF9" s="67"/>
      <c r="GG9" s="67"/>
      <c r="GH9" s="67"/>
      <c r="GI9" s="67"/>
      <c r="GJ9" s="67"/>
      <c r="GK9" s="67"/>
      <c r="GL9" s="67"/>
      <c r="GM9" s="67"/>
      <c r="GN9" s="67"/>
      <c r="GO9" s="67"/>
      <c r="GP9" s="67"/>
      <c r="GQ9" s="67"/>
      <c r="GR9" s="67"/>
      <c r="GS9" s="67"/>
      <c r="GT9" s="67"/>
      <c r="GU9" s="67"/>
      <c r="GV9" s="67"/>
      <c r="GW9" s="67"/>
      <c r="GX9" s="67"/>
      <c r="GY9" s="67"/>
      <c r="GZ9" s="67"/>
      <c r="HA9" s="67"/>
      <c r="HB9" s="67"/>
      <c r="HC9" s="67"/>
      <c r="HD9" s="67"/>
      <c r="HE9" s="67"/>
      <c r="HF9" s="67"/>
      <c r="HG9" s="67"/>
      <c r="HH9" s="67"/>
      <c r="HI9" s="67"/>
      <c r="HJ9" s="67"/>
      <c r="HK9" s="67"/>
      <c r="HL9" s="67"/>
      <c r="HM9" s="67"/>
      <c r="HN9" s="67"/>
      <c r="HO9" s="67"/>
      <c r="HP9" s="67"/>
      <c r="HQ9" s="67"/>
      <c r="HR9" s="67"/>
      <c r="HS9" s="67"/>
      <c r="HT9" s="67"/>
      <c r="HU9" s="67"/>
      <c r="HV9" s="67"/>
      <c r="HW9" s="67"/>
      <c r="HX9" s="67"/>
      <c r="HY9" s="67"/>
      <c r="HZ9" s="67"/>
    </row>
    <row r="10" s="59" customFormat="1" ht="22" customHeight="1" spans="1:11">
      <c r="A10" s="71" t="s">
        <v>100</v>
      </c>
      <c r="B10" s="23"/>
      <c r="C10" s="23"/>
      <c r="D10" s="23"/>
      <c r="E10" s="23"/>
      <c r="F10" s="23"/>
      <c r="G10" s="23"/>
      <c r="H10" s="65"/>
      <c r="I10" s="65"/>
      <c r="J10" s="65"/>
      <c r="K10" s="70"/>
    </row>
    <row r="11" s="30" customFormat="1" ht="22" customHeight="1" spans="1:11">
      <c r="A11" s="10" t="s">
        <v>101</v>
      </c>
      <c r="B11" s="11" t="s">
        <v>102</v>
      </c>
      <c r="C11" s="16" t="s">
        <v>103</v>
      </c>
      <c r="D11" s="16"/>
      <c r="E11" s="16"/>
      <c r="F11" s="16"/>
      <c r="G11" s="16" t="s">
        <v>104</v>
      </c>
      <c r="H11" s="12" t="s">
        <v>105</v>
      </c>
      <c r="I11" s="11" t="s">
        <v>88</v>
      </c>
      <c r="J11" s="41" t="s">
        <v>89</v>
      </c>
      <c r="K11" s="10" t="s">
        <v>106</v>
      </c>
    </row>
    <row r="12" s="30" customFormat="1" ht="18" customHeight="1" spans="1:234">
      <c r="A12" s="10"/>
      <c r="B12" s="10"/>
      <c r="C12" s="10"/>
      <c r="D12" s="10"/>
      <c r="E12" s="10"/>
      <c r="F12" s="10"/>
      <c r="G12" s="16"/>
      <c r="H12" s="12"/>
      <c r="I12" s="25"/>
      <c r="J12" s="41"/>
      <c r="K12" s="68"/>
      <c r="L12" s="67"/>
      <c r="M12" s="67"/>
      <c r="N12" s="67"/>
      <c r="O12" s="67"/>
      <c r="P12" s="67"/>
      <c r="Q12" s="67"/>
      <c r="R12" s="67"/>
      <c r="S12" s="67"/>
      <c r="T12" s="67"/>
      <c r="U12" s="67"/>
      <c r="V12" s="67"/>
      <c r="W12" s="67"/>
      <c r="X12" s="67"/>
      <c r="Y12" s="67"/>
      <c r="Z12" s="67"/>
      <c r="AA12" s="67"/>
      <c r="AB12" s="67"/>
      <c r="AC12" s="67"/>
      <c r="AD12" s="67"/>
      <c r="AE12" s="67"/>
      <c r="AF12" s="67"/>
      <c r="AG12" s="67"/>
      <c r="AH12" s="67"/>
      <c r="AI12" s="67"/>
      <c r="AJ12" s="67"/>
      <c r="AK12" s="67"/>
      <c r="AL12" s="67"/>
      <c r="AM12" s="67"/>
      <c r="AN12" s="67"/>
      <c r="AO12" s="67"/>
      <c r="AP12" s="67"/>
      <c r="AQ12" s="67"/>
      <c r="AR12" s="67"/>
      <c r="AS12" s="67"/>
      <c r="AT12" s="67"/>
      <c r="AU12" s="67"/>
      <c r="AV12" s="67"/>
      <c r="AW12" s="67"/>
      <c r="AX12" s="67"/>
      <c r="AY12" s="67"/>
      <c r="AZ12" s="67"/>
      <c r="BA12" s="67"/>
      <c r="BB12" s="67"/>
      <c r="BC12" s="67"/>
      <c r="BD12" s="67"/>
      <c r="BE12" s="67"/>
      <c r="BF12" s="67"/>
      <c r="BG12" s="67"/>
      <c r="BH12" s="67"/>
      <c r="BI12" s="67"/>
      <c r="BJ12" s="67"/>
      <c r="BK12" s="67"/>
      <c r="BL12" s="67"/>
      <c r="BM12" s="67"/>
      <c r="BN12" s="67"/>
      <c r="BO12" s="67"/>
      <c r="BP12" s="67"/>
      <c r="BQ12" s="67"/>
      <c r="BR12" s="67"/>
      <c r="BS12" s="67"/>
      <c r="BT12" s="67"/>
      <c r="BU12" s="67"/>
      <c r="BV12" s="67"/>
      <c r="BW12" s="67"/>
      <c r="BX12" s="67"/>
      <c r="BY12" s="67"/>
      <c r="BZ12" s="67"/>
      <c r="CA12" s="67"/>
      <c r="CB12" s="67"/>
      <c r="CC12" s="67"/>
      <c r="CD12" s="67"/>
      <c r="CE12" s="67"/>
      <c r="CF12" s="67"/>
      <c r="CG12" s="67"/>
      <c r="CH12" s="67"/>
      <c r="CI12" s="67"/>
      <c r="CJ12" s="67"/>
      <c r="CK12" s="67"/>
      <c r="CL12" s="67"/>
      <c r="CM12" s="67"/>
      <c r="CN12" s="67"/>
      <c r="CO12" s="67"/>
      <c r="CP12" s="67"/>
      <c r="CQ12" s="67"/>
      <c r="CR12" s="67"/>
      <c r="CS12" s="67"/>
      <c r="CT12" s="67"/>
      <c r="CU12" s="67"/>
      <c r="CV12" s="67"/>
      <c r="CW12" s="67"/>
      <c r="CX12" s="67"/>
      <c r="CY12" s="67"/>
      <c r="CZ12" s="67"/>
      <c r="DA12" s="67"/>
      <c r="DB12" s="67"/>
      <c r="DC12" s="67"/>
      <c r="DD12" s="67"/>
      <c r="DE12" s="67"/>
      <c r="DF12" s="67"/>
      <c r="DG12" s="67"/>
      <c r="DH12" s="67"/>
      <c r="DI12" s="67"/>
      <c r="DJ12" s="67"/>
      <c r="DK12" s="67"/>
      <c r="DL12" s="67"/>
      <c r="DM12" s="67"/>
      <c r="DN12" s="67"/>
      <c r="DO12" s="67"/>
      <c r="DP12" s="67"/>
      <c r="DQ12" s="67"/>
      <c r="DR12" s="67"/>
      <c r="DS12" s="67"/>
      <c r="DT12" s="67"/>
      <c r="DU12" s="67"/>
      <c r="DV12" s="67"/>
      <c r="DW12" s="67"/>
      <c r="DX12" s="67"/>
      <c r="DY12" s="67"/>
      <c r="DZ12" s="67"/>
      <c r="EA12" s="67"/>
      <c r="EB12" s="67"/>
      <c r="EC12" s="67"/>
      <c r="ED12" s="67"/>
      <c r="EE12" s="67"/>
      <c r="EF12" s="67"/>
      <c r="EG12" s="67"/>
      <c r="EH12" s="67"/>
      <c r="EI12" s="67"/>
      <c r="EJ12" s="67"/>
      <c r="EK12" s="67"/>
      <c r="EL12" s="67"/>
      <c r="EM12" s="67"/>
      <c r="EN12" s="67"/>
      <c r="EO12" s="67"/>
      <c r="EP12" s="67"/>
      <c r="EQ12" s="67"/>
      <c r="ER12" s="67"/>
      <c r="ES12" s="67"/>
      <c r="ET12" s="67"/>
      <c r="EU12" s="67"/>
      <c r="EV12" s="67"/>
      <c r="EW12" s="67"/>
      <c r="EX12" s="67"/>
      <c r="EY12" s="67"/>
      <c r="EZ12" s="67"/>
      <c r="FA12" s="67"/>
      <c r="FB12" s="67"/>
      <c r="FC12" s="67"/>
      <c r="FD12" s="67"/>
      <c r="FE12" s="67"/>
      <c r="FF12" s="67"/>
      <c r="FG12" s="67"/>
      <c r="FH12" s="67"/>
      <c r="FI12" s="67"/>
      <c r="FJ12" s="67"/>
      <c r="FK12" s="67"/>
      <c r="FL12" s="67"/>
      <c r="FM12" s="67"/>
      <c r="FN12" s="67"/>
      <c r="FO12" s="67"/>
      <c r="FP12" s="67"/>
      <c r="FQ12" s="67"/>
      <c r="FR12" s="67"/>
      <c r="FS12" s="67"/>
      <c r="FT12" s="67"/>
      <c r="FU12" s="67"/>
      <c r="FV12" s="67"/>
      <c r="FW12" s="67"/>
      <c r="FX12" s="67"/>
      <c r="FY12" s="67"/>
      <c r="FZ12" s="67"/>
      <c r="GA12" s="67"/>
      <c r="GB12" s="67"/>
      <c r="GC12" s="67"/>
      <c r="GD12" s="67"/>
      <c r="GE12" s="67"/>
      <c r="GF12" s="67"/>
      <c r="GG12" s="67"/>
      <c r="GH12" s="67"/>
      <c r="GI12" s="67"/>
      <c r="GJ12" s="67"/>
      <c r="GK12" s="67"/>
      <c r="GL12" s="67"/>
      <c r="GM12" s="67"/>
      <c r="GN12" s="67"/>
      <c r="GO12" s="67"/>
      <c r="GP12" s="67"/>
      <c r="GQ12" s="67"/>
      <c r="GR12" s="67"/>
      <c r="GS12" s="67"/>
      <c r="GT12" s="67"/>
      <c r="GU12" s="67"/>
      <c r="GV12" s="67"/>
      <c r="GW12" s="67"/>
      <c r="GX12" s="67"/>
      <c r="GY12" s="67"/>
      <c r="GZ12" s="67"/>
      <c r="HA12" s="67"/>
      <c r="HB12" s="67"/>
      <c r="HC12" s="67"/>
      <c r="HD12" s="67"/>
      <c r="HE12" s="67"/>
      <c r="HF12" s="67"/>
      <c r="HG12" s="67"/>
      <c r="HH12" s="67"/>
      <c r="HI12" s="67"/>
      <c r="HJ12" s="67"/>
      <c r="HK12" s="67"/>
      <c r="HL12" s="67"/>
      <c r="HM12" s="67"/>
      <c r="HN12" s="67"/>
      <c r="HO12" s="67"/>
      <c r="HP12" s="67"/>
      <c r="HQ12" s="67"/>
      <c r="HR12" s="67"/>
      <c r="HS12" s="67"/>
      <c r="HT12" s="67"/>
      <c r="HU12" s="67"/>
      <c r="HV12" s="67"/>
      <c r="HW12" s="67"/>
      <c r="HX12" s="67"/>
      <c r="HY12" s="67"/>
      <c r="HZ12" s="67"/>
    </row>
    <row r="13" s="30" customFormat="1" ht="30" customHeight="1" spans="1:234">
      <c r="A13" s="10"/>
      <c r="B13" s="10"/>
      <c r="C13" s="10"/>
      <c r="D13" s="10"/>
      <c r="E13" s="10"/>
      <c r="F13" s="10"/>
      <c r="G13" s="16"/>
      <c r="H13" s="25"/>
      <c r="I13" s="25"/>
      <c r="J13" s="41"/>
      <c r="K13" s="68"/>
      <c r="L13" s="67"/>
      <c r="M13" s="67"/>
      <c r="N13" s="67"/>
      <c r="O13" s="67"/>
      <c r="P13" s="67"/>
      <c r="Q13" s="67"/>
      <c r="R13" s="67"/>
      <c r="S13" s="67"/>
      <c r="T13" s="67"/>
      <c r="U13" s="67"/>
      <c r="V13" s="67"/>
      <c r="W13" s="67"/>
      <c r="X13" s="67"/>
      <c r="Y13" s="67"/>
      <c r="Z13" s="67"/>
      <c r="AA13" s="67"/>
      <c r="AB13" s="67"/>
      <c r="AC13" s="67"/>
      <c r="AD13" s="67"/>
      <c r="AE13" s="67"/>
      <c r="AF13" s="67"/>
      <c r="AG13" s="67"/>
      <c r="AH13" s="67"/>
      <c r="AI13" s="67"/>
      <c r="AJ13" s="67"/>
      <c r="AK13" s="67"/>
      <c r="AL13" s="67"/>
      <c r="AM13" s="67"/>
      <c r="AN13" s="67"/>
      <c r="AO13" s="67"/>
      <c r="AP13" s="67"/>
      <c r="AQ13" s="67"/>
      <c r="AR13" s="67"/>
      <c r="AS13" s="67"/>
      <c r="AT13" s="67"/>
      <c r="AU13" s="67"/>
      <c r="AV13" s="67"/>
      <c r="AW13" s="67"/>
      <c r="AX13" s="67"/>
      <c r="AY13" s="67"/>
      <c r="AZ13" s="67"/>
      <c r="BA13" s="67"/>
      <c r="BB13" s="67"/>
      <c r="BC13" s="67"/>
      <c r="BD13" s="67"/>
      <c r="BE13" s="67"/>
      <c r="BF13" s="67"/>
      <c r="BG13" s="67"/>
      <c r="BH13" s="67"/>
      <c r="BI13" s="67"/>
      <c r="BJ13" s="67"/>
      <c r="BK13" s="67"/>
      <c r="BL13" s="67"/>
      <c r="BM13" s="67"/>
      <c r="BN13" s="67"/>
      <c r="BO13" s="67"/>
      <c r="BP13" s="67"/>
      <c r="BQ13" s="67"/>
      <c r="BR13" s="67"/>
      <c r="BS13" s="67"/>
      <c r="BT13" s="67"/>
      <c r="BU13" s="67"/>
      <c r="BV13" s="67"/>
      <c r="BW13" s="67"/>
      <c r="BX13" s="67"/>
      <c r="BY13" s="67"/>
      <c r="BZ13" s="67"/>
      <c r="CA13" s="67"/>
      <c r="CB13" s="67"/>
      <c r="CC13" s="67"/>
      <c r="CD13" s="67"/>
      <c r="CE13" s="67"/>
      <c r="CF13" s="67"/>
      <c r="CG13" s="67"/>
      <c r="CH13" s="67"/>
      <c r="CI13" s="67"/>
      <c r="CJ13" s="67"/>
      <c r="CK13" s="67"/>
      <c r="CL13" s="67"/>
      <c r="CM13" s="67"/>
      <c r="CN13" s="67"/>
      <c r="CO13" s="67"/>
      <c r="CP13" s="67"/>
      <c r="CQ13" s="67"/>
      <c r="CR13" s="67"/>
      <c r="CS13" s="67"/>
      <c r="CT13" s="67"/>
      <c r="CU13" s="67"/>
      <c r="CV13" s="67"/>
      <c r="CW13" s="67"/>
      <c r="CX13" s="67"/>
      <c r="CY13" s="67"/>
      <c r="CZ13" s="67"/>
      <c r="DA13" s="67"/>
      <c r="DB13" s="67"/>
      <c r="DC13" s="67"/>
      <c r="DD13" s="67"/>
      <c r="DE13" s="67"/>
      <c r="DF13" s="67"/>
      <c r="DG13" s="67"/>
      <c r="DH13" s="67"/>
      <c r="DI13" s="67"/>
      <c r="DJ13" s="67"/>
      <c r="DK13" s="67"/>
      <c r="DL13" s="67"/>
      <c r="DM13" s="67"/>
      <c r="DN13" s="67"/>
      <c r="DO13" s="67"/>
      <c r="DP13" s="67"/>
      <c r="DQ13" s="67"/>
      <c r="DR13" s="67"/>
      <c r="DS13" s="67"/>
      <c r="DT13" s="67"/>
      <c r="DU13" s="67"/>
      <c r="DV13" s="67"/>
      <c r="DW13" s="67"/>
      <c r="DX13" s="67"/>
      <c r="DY13" s="67"/>
      <c r="DZ13" s="67"/>
      <c r="EA13" s="67"/>
      <c r="EB13" s="67"/>
      <c r="EC13" s="67"/>
      <c r="ED13" s="67"/>
      <c r="EE13" s="67"/>
      <c r="EF13" s="67"/>
      <c r="EG13" s="67"/>
      <c r="EH13" s="67"/>
      <c r="EI13" s="67"/>
      <c r="EJ13" s="67"/>
      <c r="EK13" s="67"/>
      <c r="EL13" s="67"/>
      <c r="EM13" s="67"/>
      <c r="EN13" s="67"/>
      <c r="EO13" s="67"/>
      <c r="EP13" s="67"/>
      <c r="EQ13" s="67"/>
      <c r="ER13" s="67"/>
      <c r="ES13" s="67"/>
      <c r="ET13" s="67"/>
      <c r="EU13" s="67"/>
      <c r="EV13" s="67"/>
      <c r="EW13" s="67"/>
      <c r="EX13" s="67"/>
      <c r="EY13" s="67"/>
      <c r="EZ13" s="67"/>
      <c r="FA13" s="67"/>
      <c r="FB13" s="67"/>
      <c r="FC13" s="67"/>
      <c r="FD13" s="67"/>
      <c r="FE13" s="67"/>
      <c r="FF13" s="67"/>
      <c r="FG13" s="67"/>
      <c r="FH13" s="67"/>
      <c r="FI13" s="67"/>
      <c r="FJ13" s="67"/>
      <c r="FK13" s="67"/>
      <c r="FL13" s="67"/>
      <c r="FM13" s="67"/>
      <c r="FN13" s="67"/>
      <c r="FO13" s="67"/>
      <c r="FP13" s="67"/>
      <c r="FQ13" s="67"/>
      <c r="FR13" s="67"/>
      <c r="FS13" s="67"/>
      <c r="FT13" s="67"/>
      <c r="FU13" s="67"/>
      <c r="FV13" s="67"/>
      <c r="FW13" s="67"/>
      <c r="FX13" s="67"/>
      <c r="FY13" s="67"/>
      <c r="FZ13" s="67"/>
      <c r="GA13" s="67"/>
      <c r="GB13" s="67"/>
      <c r="GC13" s="67"/>
      <c r="GD13" s="67"/>
      <c r="GE13" s="67"/>
      <c r="GF13" s="67"/>
      <c r="GG13" s="67"/>
      <c r="GH13" s="67"/>
      <c r="GI13" s="67"/>
      <c r="GJ13" s="67"/>
      <c r="GK13" s="67"/>
      <c r="GL13" s="67"/>
      <c r="GM13" s="67"/>
      <c r="GN13" s="67"/>
      <c r="GO13" s="67"/>
      <c r="GP13" s="67"/>
      <c r="GQ13" s="67"/>
      <c r="GR13" s="67"/>
      <c r="GS13" s="67"/>
      <c r="GT13" s="67"/>
      <c r="GU13" s="67"/>
      <c r="GV13" s="67"/>
      <c r="GW13" s="67"/>
      <c r="GX13" s="67"/>
      <c r="GY13" s="67"/>
      <c r="GZ13" s="67"/>
      <c r="HA13" s="67"/>
      <c r="HB13" s="67"/>
      <c r="HC13" s="67"/>
      <c r="HD13" s="67"/>
      <c r="HE13" s="67"/>
      <c r="HF13" s="67"/>
      <c r="HG13" s="67"/>
      <c r="HH13" s="67"/>
      <c r="HI13" s="67"/>
      <c r="HJ13" s="67"/>
      <c r="HK13" s="67"/>
      <c r="HL13" s="67"/>
      <c r="HM13" s="67"/>
      <c r="HN13" s="67"/>
      <c r="HO13" s="67"/>
      <c r="HP13" s="67"/>
      <c r="HQ13" s="67"/>
      <c r="HR13" s="67"/>
      <c r="HS13" s="67"/>
      <c r="HT13" s="67"/>
      <c r="HU13" s="67"/>
      <c r="HV13" s="67"/>
      <c r="HW13" s="67"/>
      <c r="HX13" s="67"/>
      <c r="HY13" s="67"/>
      <c r="HZ13" s="67"/>
    </row>
    <row r="14" s="30" customFormat="1" ht="26" customHeight="1" spans="1:11">
      <c r="A14" s="10"/>
      <c r="B14" s="9" t="s">
        <v>99</v>
      </c>
      <c r="C14" s="9"/>
      <c r="D14" s="9"/>
      <c r="E14" s="9"/>
      <c r="F14" s="9"/>
      <c r="G14" s="12"/>
      <c r="H14" s="12"/>
      <c r="I14" s="12"/>
      <c r="J14" s="40"/>
      <c r="K14" s="10"/>
    </row>
    <row r="15" s="30" customFormat="1" ht="25" customHeight="1" spans="1:11">
      <c r="A15" s="10"/>
      <c r="B15" s="26" t="s">
        <v>115</v>
      </c>
      <c r="C15" s="27"/>
      <c r="D15" s="27"/>
      <c r="E15" s="27"/>
      <c r="F15" s="28"/>
      <c r="G15" s="29"/>
      <c r="H15" s="29"/>
      <c r="I15" s="12"/>
      <c r="J15" s="40">
        <f>J14+J9</f>
        <v>164674</v>
      </c>
      <c r="K15" s="10"/>
    </row>
    <row r="16" s="30" customFormat="1" ht="19.5" customHeight="1" spans="3:10">
      <c r="C16" s="31"/>
      <c r="D16" s="32"/>
      <c r="E16" s="32"/>
      <c r="F16" s="32"/>
      <c r="G16" s="33" t="s">
        <v>116</v>
      </c>
      <c r="H16" s="33"/>
      <c r="I16" s="33"/>
      <c r="J16" s="33"/>
    </row>
    <row r="17" s="30" customFormat="1" ht="19.5" customHeight="1" spans="2:10">
      <c r="B17" s="34"/>
      <c r="C17" s="35"/>
      <c r="D17" s="36"/>
      <c r="E17" s="36"/>
      <c r="F17" s="36"/>
      <c r="G17" s="37">
        <v>44768</v>
      </c>
      <c r="H17" s="37"/>
      <c r="I17" s="37"/>
      <c r="J17" s="37"/>
    </row>
    <row r="18" s="30" customFormat="1" ht="27" customHeight="1" spans="4:9">
      <c r="D18" s="60"/>
      <c r="E18" s="60"/>
      <c r="F18" s="60"/>
      <c r="G18" s="60"/>
      <c r="H18" s="60"/>
      <c r="I18" s="61"/>
    </row>
    <row r="19" s="30" customFormat="1" ht="24" customHeight="1" spans="4:9">
      <c r="D19" s="60"/>
      <c r="E19" s="60"/>
      <c r="F19" s="60"/>
      <c r="G19" s="60"/>
      <c r="H19" s="60"/>
      <c r="I19" s="61"/>
    </row>
  </sheetData>
  <mergeCells count="18">
    <mergeCell ref="A1:K1"/>
    <mergeCell ref="A3:K3"/>
    <mergeCell ref="C4:G4"/>
    <mergeCell ref="C5:G5"/>
    <mergeCell ref="C6:G6"/>
    <mergeCell ref="C7:G7"/>
    <mergeCell ref="C8:G8"/>
    <mergeCell ref="C9:G9"/>
    <mergeCell ref="A10:K10"/>
    <mergeCell ref="C11:F11"/>
    <mergeCell ref="C12:F12"/>
    <mergeCell ref="C13:F13"/>
    <mergeCell ref="B14:F14"/>
    <mergeCell ref="B15:F15"/>
    <mergeCell ref="C16:D16"/>
    <mergeCell ref="G16:J16"/>
    <mergeCell ref="C17:D17"/>
    <mergeCell ref="G17:J17"/>
  </mergeCells>
  <printOptions horizontalCentered="1"/>
  <pageMargins left="0.314583333333333" right="0.314583333333333" top="0.786805555555556" bottom="0.708333333333333" header="0.5" footer="0.5"/>
  <pageSetup paperSize="9" orientation="landscape" horizontalDpi="600"/>
  <headerFooter>
    <oddFooter>&amp;C第 &amp;P 页，共 &amp;N 页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IA18"/>
  <sheetViews>
    <sheetView workbookViewId="0">
      <selection activeCell="E220" sqref="E220"/>
    </sheetView>
  </sheetViews>
  <sheetFormatPr defaultColWidth="9" defaultRowHeight="12.75"/>
  <cols>
    <col min="1" max="1" width="6.875" style="30" customWidth="1"/>
    <col min="2" max="2" width="9.5" style="30" customWidth="1"/>
    <col min="3" max="3" width="12.375" style="30" customWidth="1"/>
    <col min="4" max="4" width="12.625" style="60" customWidth="1"/>
    <col min="5" max="5" width="7.875" style="60" customWidth="1"/>
    <col min="6" max="6" width="11.625" style="60" customWidth="1"/>
    <col min="7" max="7" width="10.875" style="60" customWidth="1"/>
    <col min="8" max="8" width="14.375" style="60" customWidth="1"/>
    <col min="9" max="9" width="14.875" style="61" customWidth="1"/>
    <col min="10" max="10" width="17.125" style="30" customWidth="1"/>
    <col min="11" max="11" width="21.625" style="30" customWidth="1"/>
    <col min="12" max="12" width="13" style="30" customWidth="1"/>
    <col min="13" max="32" width="9" style="30"/>
    <col min="33" max="16384" width="5.625" style="30"/>
  </cols>
  <sheetData>
    <row r="1" s="58" customFormat="1" ht="30" customHeight="1" spans="1:227">
      <c r="A1" s="4" t="s">
        <v>74</v>
      </c>
      <c r="B1" s="5"/>
      <c r="C1" s="5"/>
      <c r="D1" s="5"/>
      <c r="E1" s="5"/>
      <c r="F1" s="5"/>
      <c r="G1" s="5"/>
      <c r="H1" s="5"/>
      <c r="I1" s="5"/>
      <c r="J1" s="5"/>
      <c r="K1" s="5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  <c r="AB1" s="66"/>
      <c r="AC1" s="66"/>
      <c r="AD1" s="66"/>
      <c r="AE1" s="66"/>
      <c r="AF1" s="66"/>
      <c r="AG1" s="66"/>
      <c r="AH1" s="66"/>
      <c r="AI1" s="66"/>
      <c r="AJ1" s="66"/>
      <c r="AK1" s="66"/>
      <c r="AL1" s="66"/>
      <c r="AM1" s="66"/>
      <c r="AN1" s="66"/>
      <c r="AO1" s="66"/>
      <c r="AP1" s="66"/>
      <c r="AQ1" s="66"/>
      <c r="AR1" s="66"/>
      <c r="AS1" s="66"/>
      <c r="AT1" s="66"/>
      <c r="AU1" s="66"/>
      <c r="AV1" s="66"/>
      <c r="AW1" s="66"/>
      <c r="AX1" s="66"/>
      <c r="AY1" s="66"/>
      <c r="AZ1" s="66"/>
      <c r="BA1" s="66"/>
      <c r="BB1" s="66"/>
      <c r="BC1" s="66"/>
      <c r="BD1" s="66"/>
      <c r="BE1" s="66"/>
      <c r="BF1" s="66"/>
      <c r="BG1" s="66"/>
      <c r="BH1" s="66"/>
      <c r="BI1" s="66"/>
      <c r="BJ1" s="66"/>
      <c r="BK1" s="66"/>
      <c r="BL1" s="66"/>
      <c r="BM1" s="66"/>
      <c r="BN1" s="66"/>
      <c r="BO1" s="66"/>
      <c r="BP1" s="66"/>
      <c r="BQ1" s="66"/>
      <c r="BR1" s="66"/>
      <c r="BS1" s="66"/>
      <c r="BT1" s="66"/>
      <c r="BU1" s="66"/>
      <c r="BV1" s="66"/>
      <c r="BW1" s="66"/>
      <c r="BX1" s="66"/>
      <c r="BY1" s="66"/>
      <c r="BZ1" s="66"/>
      <c r="CA1" s="66"/>
      <c r="CB1" s="66"/>
      <c r="CC1" s="66"/>
      <c r="CD1" s="66"/>
      <c r="CE1" s="66"/>
      <c r="CF1" s="66"/>
      <c r="CG1" s="66"/>
      <c r="CH1" s="66"/>
      <c r="CI1" s="66"/>
      <c r="CJ1" s="66"/>
      <c r="CK1" s="66"/>
      <c r="CL1" s="66"/>
      <c r="CM1" s="66"/>
      <c r="CN1" s="66"/>
      <c r="CO1" s="66"/>
      <c r="CP1" s="66"/>
      <c r="CQ1" s="66"/>
      <c r="CR1" s="66"/>
      <c r="CS1" s="66"/>
      <c r="CT1" s="66"/>
      <c r="CU1" s="66"/>
      <c r="CV1" s="66"/>
      <c r="CW1" s="66"/>
      <c r="CX1" s="66"/>
      <c r="CY1" s="66"/>
      <c r="CZ1" s="66"/>
      <c r="DA1" s="66"/>
      <c r="DB1" s="66"/>
      <c r="DC1" s="66"/>
      <c r="DD1" s="66"/>
      <c r="DE1" s="66"/>
      <c r="DF1" s="66"/>
      <c r="DG1" s="66"/>
      <c r="DH1" s="66"/>
      <c r="DI1" s="66"/>
      <c r="DJ1" s="66"/>
      <c r="DK1" s="66"/>
      <c r="DL1" s="66"/>
      <c r="DM1" s="66"/>
      <c r="DN1" s="66"/>
      <c r="DO1" s="66"/>
      <c r="DP1" s="66"/>
      <c r="DQ1" s="66"/>
      <c r="DR1" s="66"/>
      <c r="DS1" s="66"/>
      <c r="DT1" s="66"/>
      <c r="DU1" s="66"/>
      <c r="DV1" s="66"/>
      <c r="DW1" s="66"/>
      <c r="DX1" s="66"/>
      <c r="DY1" s="66"/>
      <c r="DZ1" s="66"/>
      <c r="EA1" s="66"/>
      <c r="EB1" s="66"/>
      <c r="EC1" s="66"/>
      <c r="ED1" s="66"/>
      <c r="EE1" s="66"/>
      <c r="EF1" s="66"/>
      <c r="EG1" s="66"/>
      <c r="EH1" s="66"/>
      <c r="EI1" s="66"/>
      <c r="EJ1" s="66"/>
      <c r="EK1" s="66"/>
      <c r="EL1" s="66"/>
      <c r="EM1" s="66"/>
      <c r="EN1" s="66"/>
      <c r="EO1" s="66"/>
      <c r="EP1" s="66"/>
      <c r="EQ1" s="66"/>
      <c r="ER1" s="66"/>
      <c r="ES1" s="66"/>
      <c r="ET1" s="66"/>
      <c r="EU1" s="66"/>
      <c r="EV1" s="66"/>
      <c r="EW1" s="66"/>
      <c r="EX1" s="66"/>
      <c r="EY1" s="66"/>
      <c r="EZ1" s="66"/>
      <c r="FA1" s="66"/>
      <c r="FB1" s="66"/>
      <c r="FC1" s="66"/>
      <c r="FD1" s="66"/>
      <c r="FE1" s="66"/>
      <c r="FF1" s="66"/>
      <c r="FG1" s="66"/>
      <c r="FH1" s="66"/>
      <c r="FI1" s="66"/>
      <c r="FJ1" s="66"/>
      <c r="FK1" s="66"/>
      <c r="FL1" s="66"/>
      <c r="FM1" s="66"/>
      <c r="FN1" s="66"/>
      <c r="FO1" s="66"/>
      <c r="FP1" s="66"/>
      <c r="FQ1" s="66"/>
      <c r="FR1" s="66"/>
      <c r="FS1" s="66"/>
      <c r="FT1" s="66"/>
      <c r="FU1" s="66"/>
      <c r="FV1" s="66"/>
      <c r="FW1" s="66"/>
      <c r="FX1" s="66"/>
      <c r="FY1" s="66"/>
      <c r="FZ1" s="66"/>
      <c r="GA1" s="66"/>
      <c r="GB1" s="66"/>
      <c r="GC1" s="66"/>
      <c r="GD1" s="66"/>
      <c r="GE1" s="66"/>
      <c r="GF1" s="66"/>
      <c r="GG1" s="66"/>
      <c r="GH1" s="66"/>
      <c r="GI1" s="66"/>
      <c r="GJ1" s="66"/>
      <c r="GK1" s="66"/>
      <c r="GL1" s="66"/>
      <c r="GM1" s="66"/>
      <c r="GN1" s="66"/>
      <c r="GO1" s="66"/>
      <c r="GP1" s="66"/>
      <c r="GQ1" s="66"/>
      <c r="GR1" s="66"/>
      <c r="GS1" s="66"/>
      <c r="GT1" s="66"/>
      <c r="GU1" s="66"/>
      <c r="GV1" s="66"/>
      <c r="GW1" s="66"/>
      <c r="GX1" s="66"/>
      <c r="GY1" s="66"/>
      <c r="GZ1" s="66"/>
      <c r="HA1" s="66"/>
      <c r="HB1" s="66"/>
      <c r="HC1" s="66"/>
      <c r="HD1" s="66"/>
      <c r="HE1" s="66"/>
      <c r="HF1" s="66"/>
      <c r="HG1" s="66"/>
      <c r="HH1" s="66"/>
      <c r="HI1" s="66"/>
      <c r="HJ1" s="66"/>
      <c r="HK1" s="66"/>
      <c r="HL1" s="66"/>
      <c r="HM1" s="66"/>
      <c r="HN1" s="66"/>
      <c r="HO1" s="66"/>
      <c r="HP1" s="66"/>
      <c r="HQ1" s="66"/>
      <c r="HR1" s="66"/>
      <c r="HS1" s="66"/>
    </row>
    <row r="2" s="30" customFormat="1" ht="26.1" customHeight="1" spans="1:234">
      <c r="A2" s="10" t="s">
        <v>75</v>
      </c>
      <c r="B2" s="7" t="s">
        <v>76</v>
      </c>
      <c r="C2" s="8" t="s">
        <v>319</v>
      </c>
      <c r="D2" s="7" t="s">
        <v>78</v>
      </c>
      <c r="E2" s="8" t="s">
        <v>79</v>
      </c>
      <c r="F2" s="8"/>
      <c r="G2" s="7" t="s">
        <v>80</v>
      </c>
      <c r="H2" s="10" t="s">
        <v>314</v>
      </c>
      <c r="I2" s="7" t="s">
        <v>82</v>
      </c>
      <c r="J2" s="10" t="s">
        <v>320</v>
      </c>
      <c r="K2" s="10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7"/>
      <c r="AD2" s="67"/>
      <c r="AE2" s="67"/>
      <c r="AF2" s="67"/>
      <c r="AG2" s="67"/>
      <c r="AH2" s="67"/>
      <c r="AI2" s="67"/>
      <c r="AJ2" s="67"/>
      <c r="AK2" s="67"/>
      <c r="AL2" s="67"/>
      <c r="AM2" s="67"/>
      <c r="AN2" s="67"/>
      <c r="AO2" s="67"/>
      <c r="AP2" s="67"/>
      <c r="AQ2" s="67"/>
      <c r="AR2" s="67"/>
      <c r="AS2" s="67"/>
      <c r="AT2" s="67"/>
      <c r="AU2" s="67"/>
      <c r="AV2" s="67"/>
      <c r="AW2" s="67"/>
      <c r="AX2" s="67"/>
      <c r="AY2" s="67"/>
      <c r="AZ2" s="67"/>
      <c r="BA2" s="67"/>
      <c r="BB2" s="67"/>
      <c r="BC2" s="67"/>
      <c r="BD2" s="67"/>
      <c r="BE2" s="67"/>
      <c r="BF2" s="67"/>
      <c r="BG2" s="67"/>
      <c r="BH2" s="67"/>
      <c r="BI2" s="67"/>
      <c r="BJ2" s="67"/>
      <c r="BK2" s="67"/>
      <c r="BL2" s="67"/>
      <c r="BM2" s="67"/>
      <c r="BN2" s="67"/>
      <c r="BO2" s="67"/>
      <c r="BP2" s="67"/>
      <c r="BQ2" s="67"/>
      <c r="BR2" s="67"/>
      <c r="BS2" s="67"/>
      <c r="BT2" s="67"/>
      <c r="BU2" s="67"/>
      <c r="BV2" s="67"/>
      <c r="BW2" s="67"/>
      <c r="BX2" s="67"/>
      <c r="BY2" s="67"/>
      <c r="BZ2" s="67"/>
      <c r="CA2" s="67"/>
      <c r="CB2" s="67"/>
      <c r="CC2" s="67"/>
      <c r="CD2" s="67"/>
      <c r="CE2" s="67"/>
      <c r="CF2" s="67"/>
      <c r="CG2" s="67"/>
      <c r="CH2" s="67"/>
      <c r="CI2" s="67"/>
      <c r="CJ2" s="67"/>
      <c r="CK2" s="67"/>
      <c r="CL2" s="67"/>
      <c r="CM2" s="67"/>
      <c r="CN2" s="67"/>
      <c r="CO2" s="67"/>
      <c r="CP2" s="67"/>
      <c r="CQ2" s="67"/>
      <c r="CR2" s="67"/>
      <c r="CS2" s="67"/>
      <c r="CT2" s="67"/>
      <c r="CU2" s="67"/>
      <c r="CV2" s="67"/>
      <c r="CW2" s="67"/>
      <c r="CX2" s="67"/>
      <c r="CY2" s="67"/>
      <c r="CZ2" s="67"/>
      <c r="DA2" s="67"/>
      <c r="DB2" s="67"/>
      <c r="DC2" s="67"/>
      <c r="DD2" s="67"/>
      <c r="DE2" s="67"/>
      <c r="DF2" s="67"/>
      <c r="DG2" s="67"/>
      <c r="DH2" s="67"/>
      <c r="DI2" s="67"/>
      <c r="DJ2" s="67"/>
      <c r="DK2" s="67"/>
      <c r="DL2" s="67"/>
      <c r="DM2" s="67"/>
      <c r="DN2" s="67"/>
      <c r="DO2" s="67"/>
      <c r="DP2" s="67"/>
      <c r="DQ2" s="67"/>
      <c r="DR2" s="67"/>
      <c r="DS2" s="67"/>
      <c r="DT2" s="67"/>
      <c r="DU2" s="67"/>
      <c r="DV2" s="67"/>
      <c r="DW2" s="67"/>
      <c r="DX2" s="67"/>
      <c r="DY2" s="67"/>
      <c r="DZ2" s="67"/>
      <c r="EA2" s="67"/>
      <c r="EB2" s="67"/>
      <c r="EC2" s="67"/>
      <c r="ED2" s="67"/>
      <c r="EE2" s="67"/>
      <c r="EF2" s="67"/>
      <c r="EG2" s="67"/>
      <c r="EH2" s="67"/>
      <c r="EI2" s="67"/>
      <c r="EJ2" s="67"/>
      <c r="EK2" s="67"/>
      <c r="EL2" s="67"/>
      <c r="EM2" s="67"/>
      <c r="EN2" s="67"/>
      <c r="EO2" s="67"/>
      <c r="EP2" s="67"/>
      <c r="EQ2" s="67"/>
      <c r="ER2" s="67"/>
      <c r="ES2" s="67"/>
      <c r="ET2" s="67"/>
      <c r="EU2" s="67"/>
      <c r="EV2" s="67"/>
      <c r="EW2" s="67"/>
      <c r="EX2" s="67"/>
      <c r="EY2" s="67"/>
      <c r="EZ2" s="67"/>
      <c r="FA2" s="67"/>
      <c r="FB2" s="67"/>
      <c r="FC2" s="67"/>
      <c r="FD2" s="67"/>
      <c r="FE2" s="67"/>
      <c r="FF2" s="67"/>
      <c r="FG2" s="67"/>
      <c r="FH2" s="67"/>
      <c r="FI2" s="67"/>
      <c r="FJ2" s="67"/>
      <c r="FK2" s="67"/>
      <c r="FL2" s="67"/>
      <c r="FM2" s="67"/>
      <c r="FN2" s="67"/>
      <c r="FO2" s="67"/>
      <c r="FP2" s="67"/>
      <c r="FQ2" s="67"/>
      <c r="FR2" s="67"/>
      <c r="FS2" s="67"/>
      <c r="FT2" s="67"/>
      <c r="FU2" s="67"/>
      <c r="FV2" s="67"/>
      <c r="FW2" s="67"/>
      <c r="FX2" s="67"/>
      <c r="FY2" s="67"/>
      <c r="FZ2" s="67"/>
      <c r="GA2" s="67"/>
      <c r="GB2" s="67"/>
      <c r="GC2" s="67"/>
      <c r="GD2" s="67"/>
      <c r="GE2" s="67"/>
      <c r="GF2" s="67"/>
      <c r="GG2" s="67"/>
      <c r="GH2" s="67"/>
      <c r="GI2" s="67"/>
      <c r="GJ2" s="67"/>
      <c r="GK2" s="67"/>
      <c r="GL2" s="67"/>
      <c r="GM2" s="67"/>
      <c r="GN2" s="67"/>
      <c r="GO2" s="67"/>
      <c r="GP2" s="67"/>
      <c r="GQ2" s="67"/>
      <c r="GR2" s="67"/>
      <c r="GS2" s="67"/>
      <c r="GT2" s="67"/>
      <c r="GU2" s="67"/>
      <c r="GV2" s="67"/>
      <c r="GW2" s="67"/>
      <c r="GX2" s="67"/>
      <c r="GY2" s="67"/>
      <c r="GZ2" s="67"/>
      <c r="HA2" s="67"/>
      <c r="HB2" s="67"/>
      <c r="HC2" s="67"/>
      <c r="HD2" s="67"/>
      <c r="HE2" s="67"/>
      <c r="HF2" s="67"/>
      <c r="HG2" s="67"/>
      <c r="HH2" s="67"/>
      <c r="HI2" s="67"/>
      <c r="HJ2" s="67"/>
      <c r="HK2" s="67"/>
      <c r="HL2" s="67"/>
      <c r="HM2" s="67"/>
      <c r="HN2" s="67"/>
      <c r="HO2" s="67"/>
      <c r="HP2" s="67"/>
      <c r="HQ2" s="67"/>
      <c r="HR2" s="67"/>
      <c r="HS2" s="67"/>
      <c r="HT2" s="67"/>
      <c r="HU2" s="67"/>
      <c r="HV2" s="67"/>
      <c r="HW2" s="67"/>
      <c r="HX2" s="67"/>
      <c r="HY2" s="67"/>
      <c r="HZ2" s="67"/>
    </row>
    <row r="3" s="30" customFormat="1" ht="22" customHeight="1" spans="1:235">
      <c r="A3" s="9" t="s">
        <v>83</v>
      </c>
      <c r="B3" s="9"/>
      <c r="C3" s="9"/>
      <c r="D3" s="9"/>
      <c r="E3" s="9"/>
      <c r="F3" s="9"/>
      <c r="G3" s="9"/>
      <c r="H3" s="9"/>
      <c r="I3" s="9"/>
      <c r="J3" s="9"/>
      <c r="K3" s="9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  <c r="AC3" s="67"/>
      <c r="AD3" s="67"/>
      <c r="AE3" s="67"/>
      <c r="AF3" s="67"/>
      <c r="AG3" s="67"/>
      <c r="AH3" s="67"/>
      <c r="AI3" s="67"/>
      <c r="AJ3" s="67"/>
      <c r="AK3" s="67"/>
      <c r="AL3" s="67"/>
      <c r="AM3" s="67"/>
      <c r="AN3" s="67"/>
      <c r="AO3" s="67"/>
      <c r="AP3" s="67"/>
      <c r="AQ3" s="67"/>
      <c r="AR3" s="67"/>
      <c r="AS3" s="67"/>
      <c r="AT3" s="67"/>
      <c r="AU3" s="67"/>
      <c r="AV3" s="67"/>
      <c r="AW3" s="67"/>
      <c r="AX3" s="67"/>
      <c r="AY3" s="67"/>
      <c r="AZ3" s="67"/>
      <c r="BA3" s="67"/>
      <c r="BB3" s="67"/>
      <c r="BC3" s="67"/>
      <c r="BD3" s="67"/>
      <c r="BE3" s="67"/>
      <c r="BF3" s="67"/>
      <c r="BG3" s="67"/>
      <c r="BH3" s="67"/>
      <c r="BI3" s="67"/>
      <c r="BJ3" s="67"/>
      <c r="BK3" s="67"/>
      <c r="BL3" s="67"/>
      <c r="BM3" s="67"/>
      <c r="BN3" s="67"/>
      <c r="BO3" s="67"/>
      <c r="BP3" s="67"/>
      <c r="BQ3" s="67"/>
      <c r="BR3" s="67"/>
      <c r="BS3" s="67"/>
      <c r="BT3" s="67"/>
      <c r="BU3" s="67"/>
      <c r="BV3" s="67"/>
      <c r="BW3" s="67"/>
      <c r="BX3" s="67"/>
      <c r="BY3" s="67"/>
      <c r="BZ3" s="67"/>
      <c r="CA3" s="67"/>
      <c r="CB3" s="67"/>
      <c r="CC3" s="67"/>
      <c r="CD3" s="67"/>
      <c r="CE3" s="67"/>
      <c r="CF3" s="67"/>
      <c r="CG3" s="67"/>
      <c r="CH3" s="67"/>
      <c r="CI3" s="67"/>
      <c r="CJ3" s="67"/>
      <c r="CK3" s="67"/>
      <c r="CL3" s="67"/>
      <c r="CM3" s="67"/>
      <c r="CN3" s="67"/>
      <c r="CO3" s="67"/>
      <c r="CP3" s="67"/>
      <c r="CQ3" s="67"/>
      <c r="CR3" s="67"/>
      <c r="CS3" s="67"/>
      <c r="CT3" s="67"/>
      <c r="CU3" s="67"/>
      <c r="CV3" s="67"/>
      <c r="CW3" s="67"/>
      <c r="CX3" s="67"/>
      <c r="CY3" s="67"/>
      <c r="CZ3" s="67"/>
      <c r="DA3" s="67"/>
      <c r="DB3" s="67"/>
      <c r="DC3" s="67"/>
      <c r="DD3" s="67"/>
      <c r="DE3" s="67"/>
      <c r="DF3" s="67"/>
      <c r="DG3" s="67"/>
      <c r="DH3" s="67"/>
      <c r="DI3" s="67"/>
      <c r="DJ3" s="67"/>
      <c r="DK3" s="67"/>
      <c r="DL3" s="67"/>
      <c r="DM3" s="67"/>
      <c r="DN3" s="67"/>
      <c r="DO3" s="67"/>
      <c r="DP3" s="67"/>
      <c r="DQ3" s="67"/>
      <c r="DR3" s="67"/>
      <c r="DS3" s="67"/>
      <c r="DT3" s="67"/>
      <c r="DU3" s="67"/>
      <c r="DV3" s="67"/>
      <c r="DW3" s="67"/>
      <c r="DX3" s="67"/>
      <c r="DY3" s="67"/>
      <c r="DZ3" s="67"/>
      <c r="EA3" s="67"/>
      <c r="EB3" s="67"/>
      <c r="EC3" s="67"/>
      <c r="ED3" s="67"/>
      <c r="EE3" s="67"/>
      <c r="EF3" s="67"/>
      <c r="EG3" s="67"/>
      <c r="EH3" s="67"/>
      <c r="EI3" s="67"/>
      <c r="EJ3" s="67"/>
      <c r="EK3" s="67"/>
      <c r="EL3" s="67"/>
      <c r="EM3" s="67"/>
      <c r="EN3" s="67"/>
      <c r="EO3" s="67"/>
      <c r="EP3" s="67"/>
      <c r="EQ3" s="67"/>
      <c r="ER3" s="67"/>
      <c r="ES3" s="67"/>
      <c r="ET3" s="67"/>
      <c r="EU3" s="67"/>
      <c r="EV3" s="67"/>
      <c r="EW3" s="67"/>
      <c r="EX3" s="67"/>
      <c r="EY3" s="67"/>
      <c r="EZ3" s="67"/>
      <c r="FA3" s="67"/>
      <c r="FB3" s="67"/>
      <c r="FC3" s="67"/>
      <c r="FD3" s="67"/>
      <c r="FE3" s="67"/>
      <c r="FF3" s="67"/>
      <c r="FG3" s="67"/>
      <c r="FH3" s="67"/>
      <c r="FI3" s="67"/>
      <c r="FJ3" s="67"/>
      <c r="FK3" s="67"/>
      <c r="FL3" s="67"/>
      <c r="FM3" s="67"/>
      <c r="FN3" s="67"/>
      <c r="FO3" s="67"/>
      <c r="FP3" s="67"/>
      <c r="FQ3" s="67"/>
      <c r="FR3" s="67"/>
      <c r="FS3" s="67"/>
      <c r="FT3" s="67"/>
      <c r="FU3" s="67"/>
      <c r="FV3" s="67"/>
      <c r="FW3" s="67"/>
      <c r="FX3" s="67"/>
      <c r="FY3" s="67"/>
      <c r="FZ3" s="67"/>
      <c r="GA3" s="67"/>
      <c r="GB3" s="67"/>
      <c r="GC3" s="67"/>
      <c r="GD3" s="67"/>
      <c r="GE3" s="67"/>
      <c r="GF3" s="67"/>
      <c r="GG3" s="67"/>
      <c r="GH3" s="67"/>
      <c r="GI3" s="67"/>
      <c r="GJ3" s="67"/>
      <c r="GK3" s="67"/>
      <c r="GL3" s="67"/>
      <c r="GM3" s="67"/>
      <c r="GN3" s="67"/>
      <c r="GO3" s="67"/>
      <c r="GP3" s="67"/>
      <c r="GQ3" s="67"/>
      <c r="GR3" s="67"/>
      <c r="GS3" s="67"/>
      <c r="GT3" s="67"/>
      <c r="GU3" s="67"/>
      <c r="GV3" s="67"/>
      <c r="GW3" s="67"/>
      <c r="GX3" s="67"/>
      <c r="GY3" s="67"/>
      <c r="GZ3" s="67"/>
      <c r="HA3" s="67"/>
      <c r="HB3" s="67"/>
      <c r="HC3" s="67"/>
      <c r="HD3" s="67"/>
      <c r="HE3" s="67"/>
      <c r="HF3" s="67"/>
      <c r="HG3" s="67"/>
      <c r="HH3" s="67"/>
      <c r="HI3" s="67"/>
      <c r="HJ3" s="67"/>
      <c r="HK3" s="67"/>
      <c r="HL3" s="67"/>
      <c r="HM3" s="67"/>
      <c r="HN3" s="67"/>
      <c r="HO3" s="67"/>
      <c r="HP3" s="67"/>
      <c r="HQ3" s="67"/>
      <c r="HR3" s="67"/>
      <c r="HS3" s="67"/>
      <c r="HT3" s="67"/>
      <c r="HU3" s="67"/>
      <c r="HV3" s="67"/>
      <c r="HW3" s="67"/>
      <c r="HX3" s="67"/>
      <c r="HY3" s="67"/>
      <c r="HZ3" s="67"/>
      <c r="IA3" s="67"/>
    </row>
    <row r="4" s="30" customFormat="1" ht="32" customHeight="1" spans="1:234">
      <c r="A4" s="10" t="s">
        <v>84</v>
      </c>
      <c r="B4" s="11" t="s">
        <v>85</v>
      </c>
      <c r="C4" s="11" t="s">
        <v>86</v>
      </c>
      <c r="D4" s="11"/>
      <c r="E4" s="11"/>
      <c r="F4" s="11"/>
      <c r="G4" s="11"/>
      <c r="H4" s="12" t="s">
        <v>87</v>
      </c>
      <c r="I4" s="11" t="s">
        <v>88</v>
      </c>
      <c r="J4" s="41" t="s">
        <v>89</v>
      </c>
      <c r="K4" s="68" t="s">
        <v>90</v>
      </c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67"/>
      <c r="Y4" s="67"/>
      <c r="Z4" s="67"/>
      <c r="AA4" s="67"/>
      <c r="AB4" s="67"/>
      <c r="AC4" s="67"/>
      <c r="AD4" s="67"/>
      <c r="AE4" s="67"/>
      <c r="AF4" s="67"/>
      <c r="AG4" s="67"/>
      <c r="AH4" s="67"/>
      <c r="AI4" s="67"/>
      <c r="AJ4" s="67"/>
      <c r="AK4" s="67"/>
      <c r="AL4" s="67"/>
      <c r="AM4" s="67"/>
      <c r="AN4" s="67"/>
      <c r="AO4" s="67"/>
      <c r="AP4" s="67"/>
      <c r="AQ4" s="67"/>
      <c r="AR4" s="67"/>
      <c r="AS4" s="67"/>
      <c r="AT4" s="67"/>
      <c r="AU4" s="67"/>
      <c r="AV4" s="67"/>
      <c r="AW4" s="67"/>
      <c r="AX4" s="67"/>
      <c r="AY4" s="67"/>
      <c r="AZ4" s="67"/>
      <c r="BA4" s="67"/>
      <c r="BB4" s="67"/>
      <c r="BC4" s="67"/>
      <c r="BD4" s="67"/>
      <c r="BE4" s="67"/>
      <c r="BF4" s="67"/>
      <c r="BG4" s="67"/>
      <c r="BH4" s="67"/>
      <c r="BI4" s="67"/>
      <c r="BJ4" s="67"/>
      <c r="BK4" s="67"/>
      <c r="BL4" s="67"/>
      <c r="BM4" s="67"/>
      <c r="BN4" s="67"/>
      <c r="BO4" s="67"/>
      <c r="BP4" s="67"/>
      <c r="BQ4" s="67"/>
      <c r="BR4" s="67"/>
      <c r="BS4" s="67"/>
      <c r="BT4" s="67"/>
      <c r="BU4" s="67"/>
      <c r="BV4" s="67"/>
      <c r="BW4" s="67"/>
      <c r="BX4" s="67"/>
      <c r="BY4" s="67"/>
      <c r="BZ4" s="67"/>
      <c r="CA4" s="67"/>
      <c r="CB4" s="67"/>
      <c r="CC4" s="67"/>
      <c r="CD4" s="67"/>
      <c r="CE4" s="67"/>
      <c r="CF4" s="67"/>
      <c r="CG4" s="67"/>
      <c r="CH4" s="67"/>
      <c r="CI4" s="67"/>
      <c r="CJ4" s="67"/>
      <c r="CK4" s="67"/>
      <c r="CL4" s="67"/>
      <c r="CM4" s="67"/>
      <c r="CN4" s="67"/>
      <c r="CO4" s="67"/>
      <c r="CP4" s="67"/>
      <c r="CQ4" s="67"/>
      <c r="CR4" s="67"/>
      <c r="CS4" s="67"/>
      <c r="CT4" s="67"/>
      <c r="CU4" s="67"/>
      <c r="CV4" s="67"/>
      <c r="CW4" s="67"/>
      <c r="CX4" s="67"/>
      <c r="CY4" s="67"/>
      <c r="CZ4" s="67"/>
      <c r="DA4" s="67"/>
      <c r="DB4" s="67"/>
      <c r="DC4" s="67"/>
      <c r="DD4" s="67"/>
      <c r="DE4" s="67"/>
      <c r="DF4" s="67"/>
      <c r="DG4" s="67"/>
      <c r="DH4" s="67"/>
      <c r="DI4" s="67"/>
      <c r="DJ4" s="67"/>
      <c r="DK4" s="67"/>
      <c r="DL4" s="67"/>
      <c r="DM4" s="67"/>
      <c r="DN4" s="67"/>
      <c r="DO4" s="67"/>
      <c r="DP4" s="67"/>
      <c r="DQ4" s="67"/>
      <c r="DR4" s="67"/>
      <c r="DS4" s="67"/>
      <c r="DT4" s="67"/>
      <c r="DU4" s="67"/>
      <c r="DV4" s="67"/>
      <c r="DW4" s="67"/>
      <c r="DX4" s="67"/>
      <c r="DY4" s="67"/>
      <c r="DZ4" s="67"/>
      <c r="EA4" s="67"/>
      <c r="EB4" s="67"/>
      <c r="EC4" s="67"/>
      <c r="ED4" s="67"/>
      <c r="EE4" s="67"/>
      <c r="EF4" s="67"/>
      <c r="EG4" s="67"/>
      <c r="EH4" s="67"/>
      <c r="EI4" s="67"/>
      <c r="EJ4" s="67"/>
      <c r="EK4" s="67"/>
      <c r="EL4" s="67"/>
      <c r="EM4" s="67"/>
      <c r="EN4" s="67"/>
      <c r="EO4" s="67"/>
      <c r="EP4" s="67"/>
      <c r="EQ4" s="67"/>
      <c r="ER4" s="67"/>
      <c r="ES4" s="67"/>
      <c r="ET4" s="67"/>
      <c r="EU4" s="67"/>
      <c r="EV4" s="67"/>
      <c r="EW4" s="67"/>
      <c r="EX4" s="67"/>
      <c r="EY4" s="67"/>
      <c r="EZ4" s="67"/>
      <c r="FA4" s="67"/>
      <c r="FB4" s="67"/>
      <c r="FC4" s="67"/>
      <c r="FD4" s="67"/>
      <c r="FE4" s="67"/>
      <c r="FF4" s="67"/>
      <c r="FG4" s="67"/>
      <c r="FH4" s="67"/>
      <c r="FI4" s="67"/>
      <c r="FJ4" s="67"/>
      <c r="FK4" s="67"/>
      <c r="FL4" s="67"/>
      <c r="FM4" s="67"/>
      <c r="FN4" s="67"/>
      <c r="FO4" s="67"/>
      <c r="FP4" s="67"/>
      <c r="FQ4" s="67"/>
      <c r="FR4" s="67"/>
      <c r="FS4" s="67"/>
      <c r="FT4" s="67"/>
      <c r="FU4" s="67"/>
      <c r="FV4" s="67"/>
      <c r="FW4" s="67"/>
      <c r="FX4" s="67"/>
      <c r="FY4" s="67"/>
      <c r="FZ4" s="67"/>
      <c r="GA4" s="67"/>
      <c r="GB4" s="67"/>
      <c r="GC4" s="67"/>
      <c r="GD4" s="67"/>
      <c r="GE4" s="67"/>
      <c r="GF4" s="67"/>
      <c r="GG4" s="67"/>
      <c r="GH4" s="67"/>
      <c r="GI4" s="67"/>
      <c r="GJ4" s="67"/>
      <c r="GK4" s="67"/>
      <c r="GL4" s="67"/>
      <c r="GM4" s="67"/>
      <c r="GN4" s="67"/>
      <c r="GO4" s="67"/>
      <c r="GP4" s="67"/>
      <c r="GQ4" s="67"/>
      <c r="GR4" s="67"/>
      <c r="GS4" s="67"/>
      <c r="GT4" s="67"/>
      <c r="GU4" s="67"/>
      <c r="GV4" s="67"/>
      <c r="GW4" s="67"/>
      <c r="GX4" s="67"/>
      <c r="GY4" s="67"/>
      <c r="GZ4" s="67"/>
      <c r="HA4" s="67"/>
      <c r="HB4" s="67"/>
      <c r="HC4" s="67"/>
      <c r="HD4" s="67"/>
      <c r="HE4" s="67"/>
      <c r="HF4" s="67"/>
      <c r="HG4" s="67"/>
      <c r="HH4" s="67"/>
      <c r="HI4" s="67"/>
      <c r="HJ4" s="67"/>
      <c r="HK4" s="67"/>
      <c r="HL4" s="67"/>
      <c r="HM4" s="67"/>
      <c r="HN4" s="67"/>
      <c r="HO4" s="67"/>
      <c r="HP4" s="67"/>
      <c r="HQ4" s="67"/>
      <c r="HR4" s="67"/>
      <c r="HS4" s="67"/>
      <c r="HT4" s="67"/>
      <c r="HU4" s="67"/>
      <c r="HV4" s="67"/>
      <c r="HW4" s="67"/>
      <c r="HX4" s="67"/>
      <c r="HY4" s="67"/>
      <c r="HZ4" s="67"/>
    </row>
    <row r="5" s="30" customFormat="1" ht="22" customHeight="1" spans="1:234">
      <c r="A5" s="10"/>
      <c r="B5" s="8"/>
      <c r="C5" s="12"/>
      <c r="D5" s="12"/>
      <c r="E5" s="12"/>
      <c r="F5" s="12"/>
      <c r="G5" s="12"/>
      <c r="H5" s="16"/>
      <c r="I5" s="12"/>
      <c r="J5" s="43"/>
      <c r="K5" s="16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7"/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/>
      <c r="BI5" s="67"/>
      <c r="BJ5" s="67"/>
      <c r="BK5" s="67"/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67"/>
      <c r="BX5" s="67"/>
      <c r="BY5" s="67"/>
      <c r="BZ5" s="67"/>
      <c r="CA5" s="67"/>
      <c r="CB5" s="67"/>
      <c r="CC5" s="67"/>
      <c r="CD5" s="67"/>
      <c r="CE5" s="67"/>
      <c r="CF5" s="67"/>
      <c r="CG5" s="67"/>
      <c r="CH5" s="67"/>
      <c r="CI5" s="67"/>
      <c r="CJ5" s="67"/>
      <c r="CK5" s="67"/>
      <c r="CL5" s="67"/>
      <c r="CM5" s="67"/>
      <c r="CN5" s="67"/>
      <c r="CO5" s="67"/>
      <c r="CP5" s="67"/>
      <c r="CQ5" s="67"/>
      <c r="CR5" s="67"/>
      <c r="CS5" s="67"/>
      <c r="CT5" s="67"/>
      <c r="CU5" s="67"/>
      <c r="CV5" s="67"/>
      <c r="CW5" s="67"/>
      <c r="CX5" s="67"/>
      <c r="CY5" s="67"/>
      <c r="CZ5" s="67"/>
      <c r="DA5" s="67"/>
      <c r="DB5" s="67"/>
      <c r="DC5" s="67"/>
      <c r="DD5" s="67"/>
      <c r="DE5" s="67"/>
      <c r="DF5" s="67"/>
      <c r="DG5" s="67"/>
      <c r="DH5" s="67"/>
      <c r="DI5" s="67"/>
      <c r="DJ5" s="67"/>
      <c r="DK5" s="67"/>
      <c r="DL5" s="67"/>
      <c r="DM5" s="67"/>
      <c r="DN5" s="67"/>
      <c r="DO5" s="67"/>
      <c r="DP5" s="67"/>
      <c r="DQ5" s="67"/>
      <c r="DR5" s="67"/>
      <c r="DS5" s="67"/>
      <c r="DT5" s="67"/>
      <c r="DU5" s="67"/>
      <c r="DV5" s="67"/>
      <c r="DW5" s="67"/>
      <c r="DX5" s="67"/>
      <c r="DY5" s="67"/>
      <c r="DZ5" s="67"/>
      <c r="EA5" s="67"/>
      <c r="EB5" s="67"/>
      <c r="EC5" s="67"/>
      <c r="ED5" s="67"/>
      <c r="EE5" s="67"/>
      <c r="EF5" s="67"/>
      <c r="EG5" s="67"/>
      <c r="EH5" s="67"/>
      <c r="EI5" s="67"/>
      <c r="EJ5" s="67"/>
      <c r="EK5" s="67"/>
      <c r="EL5" s="67"/>
      <c r="EM5" s="67"/>
      <c r="EN5" s="67"/>
      <c r="EO5" s="67"/>
      <c r="EP5" s="67"/>
      <c r="EQ5" s="67"/>
      <c r="ER5" s="67"/>
      <c r="ES5" s="67"/>
      <c r="ET5" s="67"/>
      <c r="EU5" s="67"/>
      <c r="EV5" s="67"/>
      <c r="EW5" s="67"/>
      <c r="EX5" s="67"/>
      <c r="EY5" s="67"/>
      <c r="EZ5" s="67"/>
      <c r="FA5" s="67"/>
      <c r="FB5" s="67"/>
      <c r="FC5" s="67"/>
      <c r="FD5" s="67"/>
      <c r="FE5" s="67"/>
      <c r="FF5" s="67"/>
      <c r="FG5" s="67"/>
      <c r="FH5" s="67"/>
      <c r="FI5" s="67"/>
      <c r="FJ5" s="67"/>
      <c r="FK5" s="67"/>
      <c r="FL5" s="67"/>
      <c r="FM5" s="67"/>
      <c r="FN5" s="67"/>
      <c r="FO5" s="67"/>
      <c r="FP5" s="67"/>
      <c r="FQ5" s="67"/>
      <c r="FR5" s="67"/>
      <c r="FS5" s="67"/>
      <c r="FT5" s="67"/>
      <c r="FU5" s="67"/>
      <c r="FV5" s="67"/>
      <c r="FW5" s="67"/>
      <c r="FX5" s="67"/>
      <c r="FY5" s="67"/>
      <c r="FZ5" s="67"/>
      <c r="GA5" s="67"/>
      <c r="GB5" s="67"/>
      <c r="GC5" s="67"/>
      <c r="GD5" s="67"/>
      <c r="GE5" s="67"/>
      <c r="GF5" s="67"/>
      <c r="GG5" s="67"/>
      <c r="GH5" s="67"/>
      <c r="GI5" s="67"/>
      <c r="GJ5" s="67"/>
      <c r="GK5" s="67"/>
      <c r="GL5" s="67"/>
      <c r="GM5" s="67"/>
      <c r="GN5" s="67"/>
      <c r="GO5" s="67"/>
      <c r="GP5" s="67"/>
      <c r="GQ5" s="67"/>
      <c r="GR5" s="67"/>
      <c r="GS5" s="67"/>
      <c r="GT5" s="67"/>
      <c r="GU5" s="67"/>
      <c r="GV5" s="67"/>
      <c r="GW5" s="67"/>
      <c r="GX5" s="67"/>
      <c r="GY5" s="67"/>
      <c r="GZ5" s="67"/>
      <c r="HA5" s="67"/>
      <c r="HB5" s="67"/>
      <c r="HC5" s="67"/>
      <c r="HD5" s="67"/>
      <c r="HE5" s="67"/>
      <c r="HF5" s="67"/>
      <c r="HG5" s="67"/>
      <c r="HH5" s="67"/>
      <c r="HI5" s="67"/>
      <c r="HJ5" s="67"/>
      <c r="HK5" s="67"/>
      <c r="HL5" s="67"/>
      <c r="HM5" s="67"/>
      <c r="HN5" s="67"/>
      <c r="HO5" s="67"/>
      <c r="HP5" s="67"/>
      <c r="HQ5" s="67"/>
      <c r="HR5" s="67"/>
      <c r="HS5" s="67"/>
      <c r="HT5" s="67"/>
      <c r="HU5" s="67"/>
      <c r="HV5" s="67"/>
      <c r="HW5" s="67"/>
      <c r="HX5" s="67"/>
      <c r="HY5" s="67"/>
      <c r="HZ5" s="67"/>
    </row>
    <row r="6" s="30" customFormat="1" ht="22" customHeight="1" spans="1:234">
      <c r="A6" s="10"/>
      <c r="B6" s="8"/>
      <c r="C6" s="13"/>
      <c r="D6" s="14"/>
      <c r="E6" s="14"/>
      <c r="F6" s="14"/>
      <c r="G6" s="15"/>
      <c r="H6" s="16"/>
      <c r="I6" s="12"/>
      <c r="J6" s="43"/>
      <c r="K6" s="16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67"/>
      <c r="AE6" s="67"/>
      <c r="AF6" s="67"/>
      <c r="AG6" s="67"/>
      <c r="AH6" s="67"/>
      <c r="AI6" s="67"/>
      <c r="AJ6" s="67"/>
      <c r="AK6" s="67"/>
      <c r="AL6" s="67"/>
      <c r="AM6" s="67"/>
      <c r="AN6" s="67"/>
      <c r="AO6" s="67"/>
      <c r="AP6" s="67"/>
      <c r="AQ6" s="67"/>
      <c r="AR6" s="67"/>
      <c r="AS6" s="67"/>
      <c r="AT6" s="67"/>
      <c r="AU6" s="67"/>
      <c r="AV6" s="67"/>
      <c r="AW6" s="67"/>
      <c r="AX6" s="67"/>
      <c r="AY6" s="67"/>
      <c r="AZ6" s="67"/>
      <c r="BA6" s="67"/>
      <c r="BB6" s="67"/>
      <c r="BC6" s="67"/>
      <c r="BD6" s="67"/>
      <c r="BE6" s="67"/>
      <c r="BF6" s="67"/>
      <c r="BG6" s="67"/>
      <c r="BH6" s="67"/>
      <c r="BI6" s="67"/>
      <c r="BJ6" s="67"/>
      <c r="BK6" s="67"/>
      <c r="BL6" s="67"/>
      <c r="BM6" s="67"/>
      <c r="BN6" s="67"/>
      <c r="BO6" s="67"/>
      <c r="BP6" s="67"/>
      <c r="BQ6" s="67"/>
      <c r="BR6" s="67"/>
      <c r="BS6" s="67"/>
      <c r="BT6" s="67"/>
      <c r="BU6" s="67"/>
      <c r="BV6" s="67"/>
      <c r="BW6" s="67"/>
      <c r="BX6" s="67"/>
      <c r="BY6" s="67"/>
      <c r="BZ6" s="67"/>
      <c r="CA6" s="67"/>
      <c r="CB6" s="67"/>
      <c r="CC6" s="67"/>
      <c r="CD6" s="67"/>
      <c r="CE6" s="67"/>
      <c r="CF6" s="67"/>
      <c r="CG6" s="67"/>
      <c r="CH6" s="67"/>
      <c r="CI6" s="67"/>
      <c r="CJ6" s="67"/>
      <c r="CK6" s="67"/>
      <c r="CL6" s="67"/>
      <c r="CM6" s="67"/>
      <c r="CN6" s="67"/>
      <c r="CO6" s="67"/>
      <c r="CP6" s="67"/>
      <c r="CQ6" s="67"/>
      <c r="CR6" s="67"/>
      <c r="CS6" s="67"/>
      <c r="CT6" s="67"/>
      <c r="CU6" s="67"/>
      <c r="CV6" s="67"/>
      <c r="CW6" s="67"/>
      <c r="CX6" s="67"/>
      <c r="CY6" s="67"/>
      <c r="CZ6" s="67"/>
      <c r="DA6" s="67"/>
      <c r="DB6" s="67"/>
      <c r="DC6" s="67"/>
      <c r="DD6" s="67"/>
      <c r="DE6" s="67"/>
      <c r="DF6" s="67"/>
      <c r="DG6" s="67"/>
      <c r="DH6" s="67"/>
      <c r="DI6" s="67"/>
      <c r="DJ6" s="67"/>
      <c r="DK6" s="67"/>
      <c r="DL6" s="67"/>
      <c r="DM6" s="67"/>
      <c r="DN6" s="67"/>
      <c r="DO6" s="67"/>
      <c r="DP6" s="67"/>
      <c r="DQ6" s="67"/>
      <c r="DR6" s="67"/>
      <c r="DS6" s="67"/>
      <c r="DT6" s="67"/>
      <c r="DU6" s="67"/>
      <c r="DV6" s="67"/>
      <c r="DW6" s="67"/>
      <c r="DX6" s="67"/>
      <c r="DY6" s="67"/>
      <c r="DZ6" s="67"/>
      <c r="EA6" s="67"/>
      <c r="EB6" s="67"/>
      <c r="EC6" s="67"/>
      <c r="ED6" s="67"/>
      <c r="EE6" s="67"/>
      <c r="EF6" s="67"/>
      <c r="EG6" s="67"/>
      <c r="EH6" s="67"/>
      <c r="EI6" s="67"/>
      <c r="EJ6" s="67"/>
      <c r="EK6" s="67"/>
      <c r="EL6" s="67"/>
      <c r="EM6" s="67"/>
      <c r="EN6" s="67"/>
      <c r="EO6" s="67"/>
      <c r="EP6" s="67"/>
      <c r="EQ6" s="67"/>
      <c r="ER6" s="67"/>
      <c r="ES6" s="67"/>
      <c r="ET6" s="67"/>
      <c r="EU6" s="67"/>
      <c r="EV6" s="67"/>
      <c r="EW6" s="67"/>
      <c r="EX6" s="67"/>
      <c r="EY6" s="67"/>
      <c r="EZ6" s="67"/>
      <c r="FA6" s="67"/>
      <c r="FB6" s="67"/>
      <c r="FC6" s="67"/>
      <c r="FD6" s="67"/>
      <c r="FE6" s="67"/>
      <c r="FF6" s="67"/>
      <c r="FG6" s="67"/>
      <c r="FH6" s="67"/>
      <c r="FI6" s="67"/>
      <c r="FJ6" s="67"/>
      <c r="FK6" s="67"/>
      <c r="FL6" s="67"/>
      <c r="FM6" s="67"/>
      <c r="FN6" s="67"/>
      <c r="FO6" s="67"/>
      <c r="FP6" s="67"/>
      <c r="FQ6" s="67"/>
      <c r="FR6" s="67"/>
      <c r="FS6" s="67"/>
      <c r="FT6" s="67"/>
      <c r="FU6" s="67"/>
      <c r="FV6" s="67"/>
      <c r="FW6" s="67"/>
      <c r="FX6" s="67"/>
      <c r="FY6" s="67"/>
      <c r="FZ6" s="67"/>
      <c r="GA6" s="67"/>
      <c r="GB6" s="67"/>
      <c r="GC6" s="67"/>
      <c r="GD6" s="67"/>
      <c r="GE6" s="67"/>
      <c r="GF6" s="67"/>
      <c r="GG6" s="67"/>
      <c r="GH6" s="67"/>
      <c r="GI6" s="67"/>
      <c r="GJ6" s="67"/>
      <c r="GK6" s="67"/>
      <c r="GL6" s="67"/>
      <c r="GM6" s="67"/>
      <c r="GN6" s="67"/>
      <c r="GO6" s="67"/>
      <c r="GP6" s="67"/>
      <c r="GQ6" s="67"/>
      <c r="GR6" s="67"/>
      <c r="GS6" s="67"/>
      <c r="GT6" s="67"/>
      <c r="GU6" s="67"/>
      <c r="GV6" s="67"/>
      <c r="GW6" s="67"/>
      <c r="GX6" s="67"/>
      <c r="GY6" s="67"/>
      <c r="GZ6" s="67"/>
      <c r="HA6" s="67"/>
      <c r="HB6" s="67"/>
      <c r="HC6" s="67"/>
      <c r="HD6" s="67"/>
      <c r="HE6" s="67"/>
      <c r="HF6" s="67"/>
      <c r="HG6" s="67"/>
      <c r="HH6" s="67"/>
      <c r="HI6" s="67"/>
      <c r="HJ6" s="67"/>
      <c r="HK6" s="67"/>
      <c r="HL6" s="67"/>
      <c r="HM6" s="67"/>
      <c r="HN6" s="67"/>
      <c r="HO6" s="67"/>
      <c r="HP6" s="67"/>
      <c r="HQ6" s="67"/>
      <c r="HR6" s="67"/>
      <c r="HS6" s="67"/>
      <c r="HT6" s="67"/>
      <c r="HU6" s="67"/>
      <c r="HV6" s="67"/>
      <c r="HW6" s="67"/>
      <c r="HX6" s="67"/>
      <c r="HY6" s="67"/>
      <c r="HZ6" s="67"/>
    </row>
    <row r="7" s="30" customFormat="1" ht="22" customHeight="1" spans="1:234">
      <c r="A7" s="10"/>
      <c r="B7" s="10"/>
      <c r="C7" s="13"/>
      <c r="D7" s="14"/>
      <c r="E7" s="14"/>
      <c r="F7" s="14"/>
      <c r="G7" s="15"/>
      <c r="H7" s="16"/>
      <c r="I7" s="12"/>
      <c r="J7" s="43"/>
      <c r="K7" s="68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67"/>
      <c r="Y7" s="67"/>
      <c r="Z7" s="67"/>
      <c r="AA7" s="67"/>
      <c r="AB7" s="67"/>
      <c r="AC7" s="67"/>
      <c r="AD7" s="67"/>
      <c r="AE7" s="67"/>
      <c r="AF7" s="67"/>
      <c r="AG7" s="67"/>
      <c r="AH7" s="67"/>
      <c r="AI7" s="67"/>
      <c r="AJ7" s="67"/>
      <c r="AK7" s="67"/>
      <c r="AL7" s="67"/>
      <c r="AM7" s="67"/>
      <c r="AN7" s="67"/>
      <c r="AO7" s="67"/>
      <c r="AP7" s="67"/>
      <c r="AQ7" s="67"/>
      <c r="AR7" s="67"/>
      <c r="AS7" s="67"/>
      <c r="AT7" s="67"/>
      <c r="AU7" s="67"/>
      <c r="AV7" s="67"/>
      <c r="AW7" s="67"/>
      <c r="AX7" s="67"/>
      <c r="AY7" s="67"/>
      <c r="AZ7" s="67"/>
      <c r="BA7" s="67"/>
      <c r="BB7" s="67"/>
      <c r="BC7" s="67"/>
      <c r="BD7" s="67"/>
      <c r="BE7" s="67"/>
      <c r="BF7" s="67"/>
      <c r="BG7" s="67"/>
      <c r="BH7" s="67"/>
      <c r="BI7" s="67"/>
      <c r="BJ7" s="67"/>
      <c r="BK7" s="67"/>
      <c r="BL7" s="67"/>
      <c r="BM7" s="67"/>
      <c r="BN7" s="67"/>
      <c r="BO7" s="67"/>
      <c r="BP7" s="67"/>
      <c r="BQ7" s="67"/>
      <c r="BR7" s="67"/>
      <c r="BS7" s="67"/>
      <c r="BT7" s="67"/>
      <c r="BU7" s="67"/>
      <c r="BV7" s="67"/>
      <c r="BW7" s="67"/>
      <c r="BX7" s="67"/>
      <c r="BY7" s="67"/>
      <c r="BZ7" s="67"/>
      <c r="CA7" s="67"/>
      <c r="CB7" s="67"/>
      <c r="CC7" s="67"/>
      <c r="CD7" s="67"/>
      <c r="CE7" s="67"/>
      <c r="CF7" s="67"/>
      <c r="CG7" s="67"/>
      <c r="CH7" s="67"/>
      <c r="CI7" s="67"/>
      <c r="CJ7" s="67"/>
      <c r="CK7" s="67"/>
      <c r="CL7" s="67"/>
      <c r="CM7" s="67"/>
      <c r="CN7" s="67"/>
      <c r="CO7" s="67"/>
      <c r="CP7" s="67"/>
      <c r="CQ7" s="67"/>
      <c r="CR7" s="67"/>
      <c r="CS7" s="67"/>
      <c r="CT7" s="67"/>
      <c r="CU7" s="67"/>
      <c r="CV7" s="67"/>
      <c r="CW7" s="67"/>
      <c r="CX7" s="67"/>
      <c r="CY7" s="67"/>
      <c r="CZ7" s="67"/>
      <c r="DA7" s="67"/>
      <c r="DB7" s="67"/>
      <c r="DC7" s="67"/>
      <c r="DD7" s="67"/>
      <c r="DE7" s="67"/>
      <c r="DF7" s="67"/>
      <c r="DG7" s="67"/>
      <c r="DH7" s="67"/>
      <c r="DI7" s="67"/>
      <c r="DJ7" s="67"/>
      <c r="DK7" s="67"/>
      <c r="DL7" s="67"/>
      <c r="DM7" s="67"/>
      <c r="DN7" s="67"/>
      <c r="DO7" s="67"/>
      <c r="DP7" s="67"/>
      <c r="DQ7" s="67"/>
      <c r="DR7" s="67"/>
      <c r="DS7" s="67"/>
      <c r="DT7" s="67"/>
      <c r="DU7" s="67"/>
      <c r="DV7" s="67"/>
      <c r="DW7" s="67"/>
      <c r="DX7" s="67"/>
      <c r="DY7" s="67"/>
      <c r="DZ7" s="67"/>
      <c r="EA7" s="67"/>
      <c r="EB7" s="67"/>
      <c r="EC7" s="67"/>
      <c r="ED7" s="67"/>
      <c r="EE7" s="67"/>
      <c r="EF7" s="67"/>
      <c r="EG7" s="67"/>
      <c r="EH7" s="67"/>
      <c r="EI7" s="67"/>
      <c r="EJ7" s="67"/>
      <c r="EK7" s="67"/>
      <c r="EL7" s="67"/>
      <c r="EM7" s="67"/>
      <c r="EN7" s="67"/>
      <c r="EO7" s="67"/>
      <c r="EP7" s="67"/>
      <c r="EQ7" s="67"/>
      <c r="ER7" s="67"/>
      <c r="ES7" s="67"/>
      <c r="ET7" s="67"/>
      <c r="EU7" s="67"/>
      <c r="EV7" s="67"/>
      <c r="EW7" s="67"/>
      <c r="EX7" s="67"/>
      <c r="EY7" s="67"/>
      <c r="EZ7" s="67"/>
      <c r="FA7" s="67"/>
      <c r="FB7" s="67"/>
      <c r="FC7" s="67"/>
      <c r="FD7" s="67"/>
      <c r="FE7" s="67"/>
      <c r="FF7" s="67"/>
      <c r="FG7" s="67"/>
      <c r="FH7" s="67"/>
      <c r="FI7" s="67"/>
      <c r="FJ7" s="67"/>
      <c r="FK7" s="67"/>
      <c r="FL7" s="67"/>
      <c r="FM7" s="67"/>
      <c r="FN7" s="67"/>
      <c r="FO7" s="67"/>
      <c r="FP7" s="67"/>
      <c r="FQ7" s="67"/>
      <c r="FR7" s="67"/>
      <c r="FS7" s="67"/>
      <c r="FT7" s="67"/>
      <c r="FU7" s="67"/>
      <c r="FV7" s="67"/>
      <c r="FW7" s="67"/>
      <c r="FX7" s="67"/>
      <c r="FY7" s="67"/>
      <c r="FZ7" s="67"/>
      <c r="GA7" s="67"/>
      <c r="GB7" s="67"/>
      <c r="GC7" s="67"/>
      <c r="GD7" s="67"/>
      <c r="GE7" s="67"/>
      <c r="GF7" s="67"/>
      <c r="GG7" s="67"/>
      <c r="GH7" s="67"/>
      <c r="GI7" s="67"/>
      <c r="GJ7" s="67"/>
      <c r="GK7" s="67"/>
      <c r="GL7" s="67"/>
      <c r="GM7" s="67"/>
      <c r="GN7" s="67"/>
      <c r="GO7" s="67"/>
      <c r="GP7" s="67"/>
      <c r="GQ7" s="67"/>
      <c r="GR7" s="67"/>
      <c r="GS7" s="67"/>
      <c r="GT7" s="67"/>
      <c r="GU7" s="67"/>
      <c r="GV7" s="67"/>
      <c r="GW7" s="67"/>
      <c r="GX7" s="67"/>
      <c r="GY7" s="67"/>
      <c r="GZ7" s="67"/>
      <c r="HA7" s="67"/>
      <c r="HB7" s="67"/>
      <c r="HC7" s="67"/>
      <c r="HD7" s="67"/>
      <c r="HE7" s="67"/>
      <c r="HF7" s="67"/>
      <c r="HG7" s="67"/>
      <c r="HH7" s="67"/>
      <c r="HI7" s="67"/>
      <c r="HJ7" s="67"/>
      <c r="HK7" s="67"/>
      <c r="HL7" s="67"/>
      <c r="HM7" s="67"/>
      <c r="HN7" s="67"/>
      <c r="HO7" s="67"/>
      <c r="HP7" s="67"/>
      <c r="HQ7" s="67"/>
      <c r="HR7" s="67"/>
      <c r="HS7" s="67"/>
      <c r="HT7" s="67"/>
      <c r="HU7" s="67"/>
      <c r="HV7" s="67"/>
      <c r="HW7" s="67"/>
      <c r="HX7" s="67"/>
      <c r="HY7" s="67"/>
      <c r="HZ7" s="67"/>
    </row>
    <row r="8" s="30" customFormat="1" ht="22" customHeight="1" spans="1:234">
      <c r="A8" s="10"/>
      <c r="B8" s="10"/>
      <c r="C8" s="18" t="s">
        <v>99</v>
      </c>
      <c r="D8" s="19"/>
      <c r="E8" s="19"/>
      <c r="F8" s="19"/>
      <c r="G8" s="20"/>
      <c r="H8" s="16"/>
      <c r="I8" s="12"/>
      <c r="J8" s="43"/>
      <c r="K8" s="68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67"/>
      <c r="Y8" s="67"/>
      <c r="Z8" s="67"/>
      <c r="AA8" s="67"/>
      <c r="AB8" s="67"/>
      <c r="AC8" s="67"/>
      <c r="AD8" s="67"/>
      <c r="AE8" s="67"/>
      <c r="AF8" s="67"/>
      <c r="AG8" s="67"/>
      <c r="AH8" s="67"/>
      <c r="AI8" s="67"/>
      <c r="AJ8" s="67"/>
      <c r="AK8" s="67"/>
      <c r="AL8" s="67"/>
      <c r="AM8" s="67"/>
      <c r="AN8" s="67"/>
      <c r="AO8" s="67"/>
      <c r="AP8" s="67"/>
      <c r="AQ8" s="67"/>
      <c r="AR8" s="67"/>
      <c r="AS8" s="67"/>
      <c r="AT8" s="67"/>
      <c r="AU8" s="67"/>
      <c r="AV8" s="67"/>
      <c r="AW8" s="67"/>
      <c r="AX8" s="67"/>
      <c r="AY8" s="67"/>
      <c r="AZ8" s="67"/>
      <c r="BA8" s="67"/>
      <c r="BB8" s="67"/>
      <c r="BC8" s="67"/>
      <c r="BD8" s="67"/>
      <c r="BE8" s="67"/>
      <c r="BF8" s="67"/>
      <c r="BG8" s="67"/>
      <c r="BH8" s="67"/>
      <c r="BI8" s="67"/>
      <c r="BJ8" s="67"/>
      <c r="BK8" s="67"/>
      <c r="BL8" s="67"/>
      <c r="BM8" s="67"/>
      <c r="BN8" s="67"/>
      <c r="BO8" s="67"/>
      <c r="BP8" s="67"/>
      <c r="BQ8" s="67"/>
      <c r="BR8" s="67"/>
      <c r="BS8" s="67"/>
      <c r="BT8" s="67"/>
      <c r="BU8" s="67"/>
      <c r="BV8" s="67"/>
      <c r="BW8" s="67"/>
      <c r="BX8" s="67"/>
      <c r="BY8" s="67"/>
      <c r="BZ8" s="67"/>
      <c r="CA8" s="67"/>
      <c r="CB8" s="67"/>
      <c r="CC8" s="67"/>
      <c r="CD8" s="67"/>
      <c r="CE8" s="67"/>
      <c r="CF8" s="67"/>
      <c r="CG8" s="67"/>
      <c r="CH8" s="67"/>
      <c r="CI8" s="67"/>
      <c r="CJ8" s="67"/>
      <c r="CK8" s="67"/>
      <c r="CL8" s="67"/>
      <c r="CM8" s="67"/>
      <c r="CN8" s="67"/>
      <c r="CO8" s="67"/>
      <c r="CP8" s="67"/>
      <c r="CQ8" s="67"/>
      <c r="CR8" s="67"/>
      <c r="CS8" s="67"/>
      <c r="CT8" s="67"/>
      <c r="CU8" s="67"/>
      <c r="CV8" s="67"/>
      <c r="CW8" s="67"/>
      <c r="CX8" s="67"/>
      <c r="CY8" s="67"/>
      <c r="CZ8" s="67"/>
      <c r="DA8" s="67"/>
      <c r="DB8" s="67"/>
      <c r="DC8" s="67"/>
      <c r="DD8" s="67"/>
      <c r="DE8" s="67"/>
      <c r="DF8" s="67"/>
      <c r="DG8" s="67"/>
      <c r="DH8" s="67"/>
      <c r="DI8" s="67"/>
      <c r="DJ8" s="67"/>
      <c r="DK8" s="67"/>
      <c r="DL8" s="67"/>
      <c r="DM8" s="67"/>
      <c r="DN8" s="67"/>
      <c r="DO8" s="67"/>
      <c r="DP8" s="67"/>
      <c r="DQ8" s="67"/>
      <c r="DR8" s="67"/>
      <c r="DS8" s="67"/>
      <c r="DT8" s="67"/>
      <c r="DU8" s="67"/>
      <c r="DV8" s="67"/>
      <c r="DW8" s="67"/>
      <c r="DX8" s="67"/>
      <c r="DY8" s="67"/>
      <c r="DZ8" s="67"/>
      <c r="EA8" s="67"/>
      <c r="EB8" s="67"/>
      <c r="EC8" s="67"/>
      <c r="ED8" s="67"/>
      <c r="EE8" s="67"/>
      <c r="EF8" s="67"/>
      <c r="EG8" s="67"/>
      <c r="EH8" s="67"/>
      <c r="EI8" s="67"/>
      <c r="EJ8" s="67"/>
      <c r="EK8" s="67"/>
      <c r="EL8" s="67"/>
      <c r="EM8" s="67"/>
      <c r="EN8" s="67"/>
      <c r="EO8" s="67"/>
      <c r="EP8" s="67"/>
      <c r="EQ8" s="67"/>
      <c r="ER8" s="67"/>
      <c r="ES8" s="67"/>
      <c r="ET8" s="67"/>
      <c r="EU8" s="67"/>
      <c r="EV8" s="67"/>
      <c r="EW8" s="67"/>
      <c r="EX8" s="67"/>
      <c r="EY8" s="67"/>
      <c r="EZ8" s="67"/>
      <c r="FA8" s="67"/>
      <c r="FB8" s="67"/>
      <c r="FC8" s="67"/>
      <c r="FD8" s="67"/>
      <c r="FE8" s="67"/>
      <c r="FF8" s="67"/>
      <c r="FG8" s="67"/>
      <c r="FH8" s="67"/>
      <c r="FI8" s="67"/>
      <c r="FJ8" s="67"/>
      <c r="FK8" s="67"/>
      <c r="FL8" s="67"/>
      <c r="FM8" s="67"/>
      <c r="FN8" s="67"/>
      <c r="FO8" s="67"/>
      <c r="FP8" s="67"/>
      <c r="FQ8" s="67"/>
      <c r="FR8" s="67"/>
      <c r="FS8" s="67"/>
      <c r="FT8" s="67"/>
      <c r="FU8" s="67"/>
      <c r="FV8" s="67"/>
      <c r="FW8" s="67"/>
      <c r="FX8" s="67"/>
      <c r="FY8" s="67"/>
      <c r="FZ8" s="67"/>
      <c r="GA8" s="67"/>
      <c r="GB8" s="67"/>
      <c r="GC8" s="67"/>
      <c r="GD8" s="67"/>
      <c r="GE8" s="67"/>
      <c r="GF8" s="67"/>
      <c r="GG8" s="67"/>
      <c r="GH8" s="67"/>
      <c r="GI8" s="67"/>
      <c r="GJ8" s="67"/>
      <c r="GK8" s="67"/>
      <c r="GL8" s="67"/>
      <c r="GM8" s="67"/>
      <c r="GN8" s="67"/>
      <c r="GO8" s="67"/>
      <c r="GP8" s="67"/>
      <c r="GQ8" s="67"/>
      <c r="GR8" s="67"/>
      <c r="GS8" s="67"/>
      <c r="GT8" s="67"/>
      <c r="GU8" s="67"/>
      <c r="GV8" s="67"/>
      <c r="GW8" s="67"/>
      <c r="GX8" s="67"/>
      <c r="GY8" s="67"/>
      <c r="GZ8" s="67"/>
      <c r="HA8" s="67"/>
      <c r="HB8" s="67"/>
      <c r="HC8" s="67"/>
      <c r="HD8" s="67"/>
      <c r="HE8" s="67"/>
      <c r="HF8" s="67"/>
      <c r="HG8" s="67"/>
      <c r="HH8" s="67"/>
      <c r="HI8" s="67"/>
      <c r="HJ8" s="67"/>
      <c r="HK8" s="67"/>
      <c r="HL8" s="67"/>
      <c r="HM8" s="67"/>
      <c r="HN8" s="67"/>
      <c r="HO8" s="67"/>
      <c r="HP8" s="67"/>
      <c r="HQ8" s="67"/>
      <c r="HR8" s="67"/>
      <c r="HS8" s="67"/>
      <c r="HT8" s="67"/>
      <c r="HU8" s="67"/>
      <c r="HV8" s="67"/>
      <c r="HW8" s="67"/>
      <c r="HX8" s="67"/>
      <c r="HY8" s="67"/>
      <c r="HZ8" s="67"/>
    </row>
    <row r="9" s="59" customFormat="1" ht="22" customHeight="1" spans="1:11">
      <c r="A9" s="71" t="s">
        <v>100</v>
      </c>
      <c r="B9" s="23"/>
      <c r="C9" s="23"/>
      <c r="D9" s="23"/>
      <c r="E9" s="23"/>
      <c r="F9" s="23"/>
      <c r="G9" s="23"/>
      <c r="H9" s="65"/>
      <c r="I9" s="65"/>
      <c r="J9" s="65"/>
      <c r="K9" s="70"/>
    </row>
    <row r="10" s="30" customFormat="1" ht="22" customHeight="1" spans="1:11">
      <c r="A10" s="10" t="s">
        <v>101</v>
      </c>
      <c r="B10" s="11" t="s">
        <v>102</v>
      </c>
      <c r="C10" s="16" t="s">
        <v>103</v>
      </c>
      <c r="D10" s="16"/>
      <c r="E10" s="16"/>
      <c r="F10" s="16"/>
      <c r="G10" s="16" t="s">
        <v>104</v>
      </c>
      <c r="H10" s="12" t="s">
        <v>105</v>
      </c>
      <c r="I10" s="11" t="s">
        <v>88</v>
      </c>
      <c r="J10" s="41" t="s">
        <v>89</v>
      </c>
      <c r="K10" s="10" t="s">
        <v>106</v>
      </c>
    </row>
    <row r="11" s="30" customFormat="1" ht="30" customHeight="1" spans="1:234">
      <c r="A11" s="10">
        <v>1</v>
      </c>
      <c r="B11" s="11" t="s">
        <v>320</v>
      </c>
      <c r="C11" s="10" t="s">
        <v>321</v>
      </c>
      <c r="D11" s="10"/>
      <c r="E11" s="10"/>
      <c r="F11" s="10"/>
      <c r="G11" s="16" t="s">
        <v>109</v>
      </c>
      <c r="H11" s="12">
        <f>24*6</f>
        <v>144</v>
      </c>
      <c r="I11" s="25">
        <v>254</v>
      </c>
      <c r="J11" s="41">
        <f>I11*H11</f>
        <v>36576</v>
      </c>
      <c r="K11" s="68"/>
      <c r="L11" s="67"/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67"/>
      <c r="X11" s="67"/>
      <c r="Y11" s="67"/>
      <c r="Z11" s="67"/>
      <c r="AA11" s="67"/>
      <c r="AB11" s="67"/>
      <c r="AC11" s="67"/>
      <c r="AD11" s="67"/>
      <c r="AE11" s="67"/>
      <c r="AF11" s="67"/>
      <c r="AG11" s="67"/>
      <c r="AH11" s="67"/>
      <c r="AI11" s="67"/>
      <c r="AJ11" s="67"/>
      <c r="AK11" s="67"/>
      <c r="AL11" s="67"/>
      <c r="AM11" s="67"/>
      <c r="AN11" s="67"/>
      <c r="AO11" s="67"/>
      <c r="AP11" s="67"/>
      <c r="AQ11" s="67"/>
      <c r="AR11" s="67"/>
      <c r="AS11" s="67"/>
      <c r="AT11" s="67"/>
      <c r="AU11" s="67"/>
      <c r="AV11" s="67"/>
      <c r="AW11" s="67"/>
      <c r="AX11" s="67"/>
      <c r="AY11" s="67"/>
      <c r="AZ11" s="67"/>
      <c r="BA11" s="67"/>
      <c r="BB11" s="67"/>
      <c r="BC11" s="67"/>
      <c r="BD11" s="67"/>
      <c r="BE11" s="67"/>
      <c r="BF11" s="67"/>
      <c r="BG11" s="67"/>
      <c r="BH11" s="67"/>
      <c r="BI11" s="67"/>
      <c r="BJ11" s="67"/>
      <c r="BK11" s="67"/>
      <c r="BL11" s="67"/>
      <c r="BM11" s="67"/>
      <c r="BN11" s="67"/>
      <c r="BO11" s="67"/>
      <c r="BP11" s="67"/>
      <c r="BQ11" s="67"/>
      <c r="BR11" s="67"/>
      <c r="BS11" s="67"/>
      <c r="BT11" s="67"/>
      <c r="BU11" s="67"/>
      <c r="BV11" s="67"/>
      <c r="BW11" s="67"/>
      <c r="BX11" s="67"/>
      <c r="BY11" s="67"/>
      <c r="BZ11" s="67"/>
      <c r="CA11" s="67"/>
      <c r="CB11" s="67"/>
      <c r="CC11" s="67"/>
      <c r="CD11" s="67"/>
      <c r="CE11" s="67"/>
      <c r="CF11" s="67"/>
      <c r="CG11" s="67"/>
      <c r="CH11" s="67"/>
      <c r="CI11" s="67"/>
      <c r="CJ11" s="67"/>
      <c r="CK11" s="67"/>
      <c r="CL11" s="67"/>
      <c r="CM11" s="67"/>
      <c r="CN11" s="67"/>
      <c r="CO11" s="67"/>
      <c r="CP11" s="67"/>
      <c r="CQ11" s="67"/>
      <c r="CR11" s="67"/>
      <c r="CS11" s="67"/>
      <c r="CT11" s="67"/>
      <c r="CU11" s="67"/>
      <c r="CV11" s="67"/>
      <c r="CW11" s="67"/>
      <c r="CX11" s="67"/>
      <c r="CY11" s="67"/>
      <c r="CZ11" s="67"/>
      <c r="DA11" s="67"/>
      <c r="DB11" s="67"/>
      <c r="DC11" s="67"/>
      <c r="DD11" s="67"/>
      <c r="DE11" s="67"/>
      <c r="DF11" s="67"/>
      <c r="DG11" s="67"/>
      <c r="DH11" s="67"/>
      <c r="DI11" s="67"/>
      <c r="DJ11" s="67"/>
      <c r="DK11" s="67"/>
      <c r="DL11" s="67"/>
      <c r="DM11" s="67"/>
      <c r="DN11" s="67"/>
      <c r="DO11" s="67"/>
      <c r="DP11" s="67"/>
      <c r="DQ11" s="67"/>
      <c r="DR11" s="67"/>
      <c r="DS11" s="67"/>
      <c r="DT11" s="67"/>
      <c r="DU11" s="67"/>
      <c r="DV11" s="67"/>
      <c r="DW11" s="67"/>
      <c r="DX11" s="67"/>
      <c r="DY11" s="67"/>
      <c r="DZ11" s="67"/>
      <c r="EA11" s="67"/>
      <c r="EB11" s="67"/>
      <c r="EC11" s="67"/>
      <c r="ED11" s="67"/>
      <c r="EE11" s="67"/>
      <c r="EF11" s="67"/>
      <c r="EG11" s="67"/>
      <c r="EH11" s="67"/>
      <c r="EI11" s="67"/>
      <c r="EJ11" s="67"/>
      <c r="EK11" s="67"/>
      <c r="EL11" s="67"/>
      <c r="EM11" s="67"/>
      <c r="EN11" s="67"/>
      <c r="EO11" s="67"/>
      <c r="EP11" s="67"/>
      <c r="EQ11" s="67"/>
      <c r="ER11" s="67"/>
      <c r="ES11" s="67"/>
      <c r="ET11" s="67"/>
      <c r="EU11" s="67"/>
      <c r="EV11" s="67"/>
      <c r="EW11" s="67"/>
      <c r="EX11" s="67"/>
      <c r="EY11" s="67"/>
      <c r="EZ11" s="67"/>
      <c r="FA11" s="67"/>
      <c r="FB11" s="67"/>
      <c r="FC11" s="67"/>
      <c r="FD11" s="67"/>
      <c r="FE11" s="67"/>
      <c r="FF11" s="67"/>
      <c r="FG11" s="67"/>
      <c r="FH11" s="67"/>
      <c r="FI11" s="67"/>
      <c r="FJ11" s="67"/>
      <c r="FK11" s="67"/>
      <c r="FL11" s="67"/>
      <c r="FM11" s="67"/>
      <c r="FN11" s="67"/>
      <c r="FO11" s="67"/>
      <c r="FP11" s="67"/>
      <c r="FQ11" s="67"/>
      <c r="FR11" s="67"/>
      <c r="FS11" s="67"/>
      <c r="FT11" s="67"/>
      <c r="FU11" s="67"/>
      <c r="FV11" s="67"/>
      <c r="FW11" s="67"/>
      <c r="FX11" s="67"/>
      <c r="FY11" s="67"/>
      <c r="FZ11" s="67"/>
      <c r="GA11" s="67"/>
      <c r="GB11" s="67"/>
      <c r="GC11" s="67"/>
      <c r="GD11" s="67"/>
      <c r="GE11" s="67"/>
      <c r="GF11" s="67"/>
      <c r="GG11" s="67"/>
      <c r="GH11" s="67"/>
      <c r="GI11" s="67"/>
      <c r="GJ11" s="67"/>
      <c r="GK11" s="67"/>
      <c r="GL11" s="67"/>
      <c r="GM11" s="67"/>
      <c r="GN11" s="67"/>
      <c r="GO11" s="67"/>
      <c r="GP11" s="67"/>
      <c r="GQ11" s="67"/>
      <c r="GR11" s="67"/>
      <c r="GS11" s="67"/>
      <c r="GT11" s="67"/>
      <c r="GU11" s="67"/>
      <c r="GV11" s="67"/>
      <c r="GW11" s="67"/>
      <c r="GX11" s="67"/>
      <c r="GY11" s="67"/>
      <c r="GZ11" s="67"/>
      <c r="HA11" s="67"/>
      <c r="HB11" s="67"/>
      <c r="HC11" s="67"/>
      <c r="HD11" s="67"/>
      <c r="HE11" s="67"/>
      <c r="HF11" s="67"/>
      <c r="HG11" s="67"/>
      <c r="HH11" s="67"/>
      <c r="HI11" s="67"/>
      <c r="HJ11" s="67"/>
      <c r="HK11" s="67"/>
      <c r="HL11" s="67"/>
      <c r="HM11" s="67"/>
      <c r="HN11" s="67"/>
      <c r="HO11" s="67"/>
      <c r="HP11" s="67"/>
      <c r="HQ11" s="67"/>
      <c r="HR11" s="67"/>
      <c r="HS11" s="67"/>
      <c r="HT11" s="67"/>
      <c r="HU11" s="67"/>
      <c r="HV11" s="67"/>
      <c r="HW11" s="67"/>
      <c r="HX11" s="67"/>
      <c r="HY11" s="67"/>
      <c r="HZ11" s="67"/>
    </row>
    <row r="12" s="30" customFormat="1" ht="30" customHeight="1" spans="1:234">
      <c r="A12" s="10"/>
      <c r="B12" s="10"/>
      <c r="C12" s="10"/>
      <c r="D12" s="10"/>
      <c r="E12" s="10"/>
      <c r="F12" s="10"/>
      <c r="G12" s="16"/>
      <c r="H12" s="25"/>
      <c r="I12" s="25"/>
      <c r="J12" s="41"/>
      <c r="K12" s="68"/>
      <c r="L12" s="67"/>
      <c r="M12" s="67"/>
      <c r="N12" s="67"/>
      <c r="O12" s="67"/>
      <c r="P12" s="67"/>
      <c r="Q12" s="67"/>
      <c r="R12" s="67"/>
      <c r="S12" s="67"/>
      <c r="T12" s="67"/>
      <c r="U12" s="67"/>
      <c r="V12" s="67"/>
      <c r="W12" s="67"/>
      <c r="X12" s="67"/>
      <c r="Y12" s="67"/>
      <c r="Z12" s="67"/>
      <c r="AA12" s="67"/>
      <c r="AB12" s="67"/>
      <c r="AC12" s="67"/>
      <c r="AD12" s="67"/>
      <c r="AE12" s="67"/>
      <c r="AF12" s="67"/>
      <c r="AG12" s="67"/>
      <c r="AH12" s="67"/>
      <c r="AI12" s="67"/>
      <c r="AJ12" s="67"/>
      <c r="AK12" s="67"/>
      <c r="AL12" s="67"/>
      <c r="AM12" s="67"/>
      <c r="AN12" s="67"/>
      <c r="AO12" s="67"/>
      <c r="AP12" s="67"/>
      <c r="AQ12" s="67"/>
      <c r="AR12" s="67"/>
      <c r="AS12" s="67"/>
      <c r="AT12" s="67"/>
      <c r="AU12" s="67"/>
      <c r="AV12" s="67"/>
      <c r="AW12" s="67"/>
      <c r="AX12" s="67"/>
      <c r="AY12" s="67"/>
      <c r="AZ12" s="67"/>
      <c r="BA12" s="67"/>
      <c r="BB12" s="67"/>
      <c r="BC12" s="67"/>
      <c r="BD12" s="67"/>
      <c r="BE12" s="67"/>
      <c r="BF12" s="67"/>
      <c r="BG12" s="67"/>
      <c r="BH12" s="67"/>
      <c r="BI12" s="67"/>
      <c r="BJ12" s="67"/>
      <c r="BK12" s="67"/>
      <c r="BL12" s="67"/>
      <c r="BM12" s="67"/>
      <c r="BN12" s="67"/>
      <c r="BO12" s="67"/>
      <c r="BP12" s="67"/>
      <c r="BQ12" s="67"/>
      <c r="BR12" s="67"/>
      <c r="BS12" s="67"/>
      <c r="BT12" s="67"/>
      <c r="BU12" s="67"/>
      <c r="BV12" s="67"/>
      <c r="BW12" s="67"/>
      <c r="BX12" s="67"/>
      <c r="BY12" s="67"/>
      <c r="BZ12" s="67"/>
      <c r="CA12" s="67"/>
      <c r="CB12" s="67"/>
      <c r="CC12" s="67"/>
      <c r="CD12" s="67"/>
      <c r="CE12" s="67"/>
      <c r="CF12" s="67"/>
      <c r="CG12" s="67"/>
      <c r="CH12" s="67"/>
      <c r="CI12" s="67"/>
      <c r="CJ12" s="67"/>
      <c r="CK12" s="67"/>
      <c r="CL12" s="67"/>
      <c r="CM12" s="67"/>
      <c r="CN12" s="67"/>
      <c r="CO12" s="67"/>
      <c r="CP12" s="67"/>
      <c r="CQ12" s="67"/>
      <c r="CR12" s="67"/>
      <c r="CS12" s="67"/>
      <c r="CT12" s="67"/>
      <c r="CU12" s="67"/>
      <c r="CV12" s="67"/>
      <c r="CW12" s="67"/>
      <c r="CX12" s="67"/>
      <c r="CY12" s="67"/>
      <c r="CZ12" s="67"/>
      <c r="DA12" s="67"/>
      <c r="DB12" s="67"/>
      <c r="DC12" s="67"/>
      <c r="DD12" s="67"/>
      <c r="DE12" s="67"/>
      <c r="DF12" s="67"/>
      <c r="DG12" s="67"/>
      <c r="DH12" s="67"/>
      <c r="DI12" s="67"/>
      <c r="DJ12" s="67"/>
      <c r="DK12" s="67"/>
      <c r="DL12" s="67"/>
      <c r="DM12" s="67"/>
      <c r="DN12" s="67"/>
      <c r="DO12" s="67"/>
      <c r="DP12" s="67"/>
      <c r="DQ12" s="67"/>
      <c r="DR12" s="67"/>
      <c r="DS12" s="67"/>
      <c r="DT12" s="67"/>
      <c r="DU12" s="67"/>
      <c r="DV12" s="67"/>
      <c r="DW12" s="67"/>
      <c r="DX12" s="67"/>
      <c r="DY12" s="67"/>
      <c r="DZ12" s="67"/>
      <c r="EA12" s="67"/>
      <c r="EB12" s="67"/>
      <c r="EC12" s="67"/>
      <c r="ED12" s="67"/>
      <c r="EE12" s="67"/>
      <c r="EF12" s="67"/>
      <c r="EG12" s="67"/>
      <c r="EH12" s="67"/>
      <c r="EI12" s="67"/>
      <c r="EJ12" s="67"/>
      <c r="EK12" s="67"/>
      <c r="EL12" s="67"/>
      <c r="EM12" s="67"/>
      <c r="EN12" s="67"/>
      <c r="EO12" s="67"/>
      <c r="EP12" s="67"/>
      <c r="EQ12" s="67"/>
      <c r="ER12" s="67"/>
      <c r="ES12" s="67"/>
      <c r="ET12" s="67"/>
      <c r="EU12" s="67"/>
      <c r="EV12" s="67"/>
      <c r="EW12" s="67"/>
      <c r="EX12" s="67"/>
      <c r="EY12" s="67"/>
      <c r="EZ12" s="67"/>
      <c r="FA12" s="67"/>
      <c r="FB12" s="67"/>
      <c r="FC12" s="67"/>
      <c r="FD12" s="67"/>
      <c r="FE12" s="67"/>
      <c r="FF12" s="67"/>
      <c r="FG12" s="67"/>
      <c r="FH12" s="67"/>
      <c r="FI12" s="67"/>
      <c r="FJ12" s="67"/>
      <c r="FK12" s="67"/>
      <c r="FL12" s="67"/>
      <c r="FM12" s="67"/>
      <c r="FN12" s="67"/>
      <c r="FO12" s="67"/>
      <c r="FP12" s="67"/>
      <c r="FQ12" s="67"/>
      <c r="FR12" s="67"/>
      <c r="FS12" s="67"/>
      <c r="FT12" s="67"/>
      <c r="FU12" s="67"/>
      <c r="FV12" s="67"/>
      <c r="FW12" s="67"/>
      <c r="FX12" s="67"/>
      <c r="FY12" s="67"/>
      <c r="FZ12" s="67"/>
      <c r="GA12" s="67"/>
      <c r="GB12" s="67"/>
      <c r="GC12" s="67"/>
      <c r="GD12" s="67"/>
      <c r="GE12" s="67"/>
      <c r="GF12" s="67"/>
      <c r="GG12" s="67"/>
      <c r="GH12" s="67"/>
      <c r="GI12" s="67"/>
      <c r="GJ12" s="67"/>
      <c r="GK12" s="67"/>
      <c r="GL12" s="67"/>
      <c r="GM12" s="67"/>
      <c r="GN12" s="67"/>
      <c r="GO12" s="67"/>
      <c r="GP12" s="67"/>
      <c r="GQ12" s="67"/>
      <c r="GR12" s="67"/>
      <c r="GS12" s="67"/>
      <c r="GT12" s="67"/>
      <c r="GU12" s="67"/>
      <c r="GV12" s="67"/>
      <c r="GW12" s="67"/>
      <c r="GX12" s="67"/>
      <c r="GY12" s="67"/>
      <c r="GZ12" s="67"/>
      <c r="HA12" s="67"/>
      <c r="HB12" s="67"/>
      <c r="HC12" s="67"/>
      <c r="HD12" s="67"/>
      <c r="HE12" s="67"/>
      <c r="HF12" s="67"/>
      <c r="HG12" s="67"/>
      <c r="HH12" s="67"/>
      <c r="HI12" s="67"/>
      <c r="HJ12" s="67"/>
      <c r="HK12" s="67"/>
      <c r="HL12" s="67"/>
      <c r="HM12" s="67"/>
      <c r="HN12" s="67"/>
      <c r="HO12" s="67"/>
      <c r="HP12" s="67"/>
      <c r="HQ12" s="67"/>
      <c r="HR12" s="67"/>
      <c r="HS12" s="67"/>
      <c r="HT12" s="67"/>
      <c r="HU12" s="67"/>
      <c r="HV12" s="67"/>
      <c r="HW12" s="67"/>
      <c r="HX12" s="67"/>
      <c r="HY12" s="67"/>
      <c r="HZ12" s="67"/>
    </row>
    <row r="13" s="30" customFormat="1" ht="26" customHeight="1" spans="1:11">
      <c r="A13" s="10"/>
      <c r="B13" s="9" t="s">
        <v>99</v>
      </c>
      <c r="C13" s="9"/>
      <c r="D13" s="9"/>
      <c r="E13" s="9"/>
      <c r="F13" s="9"/>
      <c r="G13" s="12"/>
      <c r="H13" s="12"/>
      <c r="I13" s="12"/>
      <c r="J13" s="40">
        <f>SUM(J11:J12)</f>
        <v>36576</v>
      </c>
      <c r="K13" s="10"/>
    </row>
    <row r="14" s="30" customFormat="1" ht="25" customHeight="1" spans="1:11">
      <c r="A14" s="10"/>
      <c r="B14" s="26" t="s">
        <v>115</v>
      </c>
      <c r="C14" s="27"/>
      <c r="D14" s="27"/>
      <c r="E14" s="27"/>
      <c r="F14" s="28"/>
      <c r="G14" s="29"/>
      <c r="H14" s="29"/>
      <c r="I14" s="12"/>
      <c r="J14" s="40">
        <f>J13+J8</f>
        <v>36576</v>
      </c>
      <c r="K14" s="10"/>
    </row>
    <row r="15" s="30" customFormat="1" ht="19.5" customHeight="1" spans="3:10">
      <c r="C15" s="31"/>
      <c r="D15" s="32"/>
      <c r="E15" s="32"/>
      <c r="F15" s="32"/>
      <c r="G15" s="33" t="s">
        <v>116</v>
      </c>
      <c r="H15" s="33"/>
      <c r="I15" s="33"/>
      <c r="J15" s="33"/>
    </row>
    <row r="16" s="30" customFormat="1" ht="19.5" customHeight="1" spans="2:10">
      <c r="B16" s="34"/>
      <c r="C16" s="35"/>
      <c r="D16" s="36"/>
      <c r="E16" s="36"/>
      <c r="F16" s="36"/>
      <c r="G16" s="37">
        <v>44768</v>
      </c>
      <c r="H16" s="37"/>
      <c r="I16" s="37"/>
      <c r="J16" s="37"/>
    </row>
    <row r="17" s="30" customFormat="1" ht="27" customHeight="1" spans="4:9">
      <c r="D17" s="60"/>
      <c r="E17" s="60"/>
      <c r="F17" s="60"/>
      <c r="G17" s="60"/>
      <c r="H17" s="60"/>
      <c r="I17" s="61"/>
    </row>
    <row r="18" s="30" customFormat="1" ht="24" customHeight="1" spans="4:9">
      <c r="D18" s="60"/>
      <c r="E18" s="60"/>
      <c r="F18" s="60"/>
      <c r="G18" s="60"/>
      <c r="H18" s="60"/>
      <c r="I18" s="61"/>
    </row>
  </sheetData>
  <mergeCells count="19">
    <mergeCell ref="A1:K1"/>
    <mergeCell ref="E2:F2"/>
    <mergeCell ref="J2:K2"/>
    <mergeCell ref="A3:K3"/>
    <mergeCell ref="C4:G4"/>
    <mergeCell ref="C5:G5"/>
    <mergeCell ref="C6:G6"/>
    <mergeCell ref="C7:G7"/>
    <mergeCell ref="C8:G8"/>
    <mergeCell ref="A9:K9"/>
    <mergeCell ref="C10:F10"/>
    <mergeCell ref="C11:F11"/>
    <mergeCell ref="C12:F12"/>
    <mergeCell ref="B13:F13"/>
    <mergeCell ref="B14:F14"/>
    <mergeCell ref="C15:D15"/>
    <mergeCell ref="G15:J15"/>
    <mergeCell ref="C16:D16"/>
    <mergeCell ref="G16:J16"/>
  </mergeCells>
  <printOptions horizontalCentered="1"/>
  <pageMargins left="0.314583333333333" right="0.314583333333333" top="0.786805555555556" bottom="0.708333333333333" header="0.5" footer="0.5"/>
  <pageSetup paperSize="9" orientation="landscape" horizontalDpi="6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IA19"/>
  <sheetViews>
    <sheetView workbookViewId="0">
      <selection activeCell="E220" sqref="E220"/>
    </sheetView>
  </sheetViews>
  <sheetFormatPr defaultColWidth="9" defaultRowHeight="12.75"/>
  <cols>
    <col min="1" max="1" width="6.875" style="30" customWidth="1"/>
    <col min="2" max="2" width="9.5" style="30" customWidth="1"/>
    <col min="3" max="3" width="12.375" style="30" customWidth="1"/>
    <col min="4" max="4" width="12.625" style="60" customWidth="1"/>
    <col min="5" max="5" width="7.875" style="60" customWidth="1"/>
    <col min="6" max="6" width="11.625" style="60" customWidth="1"/>
    <col min="7" max="7" width="10.875" style="60" customWidth="1"/>
    <col min="8" max="8" width="14.375" style="60" customWidth="1"/>
    <col min="9" max="9" width="14.875" style="61" customWidth="1"/>
    <col min="10" max="10" width="17.125" style="30" customWidth="1"/>
    <col min="11" max="11" width="21.625" style="30" customWidth="1"/>
    <col min="12" max="12" width="13" style="30" customWidth="1"/>
    <col min="13" max="32" width="9" style="30"/>
    <col min="33" max="16384" width="5.625" style="30"/>
  </cols>
  <sheetData>
    <row r="1" s="58" customFormat="1" ht="30" customHeight="1" spans="1:227">
      <c r="A1" s="4" t="s">
        <v>74</v>
      </c>
      <c r="B1" s="5"/>
      <c r="C1" s="5"/>
      <c r="D1" s="5"/>
      <c r="E1" s="5"/>
      <c r="F1" s="5"/>
      <c r="G1" s="5"/>
      <c r="H1" s="5"/>
      <c r="I1" s="5"/>
      <c r="J1" s="5"/>
      <c r="K1" s="5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  <c r="AB1" s="66"/>
      <c r="AC1" s="66"/>
      <c r="AD1" s="66"/>
      <c r="AE1" s="66"/>
      <c r="AF1" s="66"/>
      <c r="AG1" s="66"/>
      <c r="AH1" s="66"/>
      <c r="AI1" s="66"/>
      <c r="AJ1" s="66"/>
      <c r="AK1" s="66"/>
      <c r="AL1" s="66"/>
      <c r="AM1" s="66"/>
      <c r="AN1" s="66"/>
      <c r="AO1" s="66"/>
      <c r="AP1" s="66"/>
      <c r="AQ1" s="66"/>
      <c r="AR1" s="66"/>
      <c r="AS1" s="66"/>
      <c r="AT1" s="66"/>
      <c r="AU1" s="66"/>
      <c r="AV1" s="66"/>
      <c r="AW1" s="66"/>
      <c r="AX1" s="66"/>
      <c r="AY1" s="66"/>
      <c r="AZ1" s="66"/>
      <c r="BA1" s="66"/>
      <c r="BB1" s="66"/>
      <c r="BC1" s="66"/>
      <c r="BD1" s="66"/>
      <c r="BE1" s="66"/>
      <c r="BF1" s="66"/>
      <c r="BG1" s="66"/>
      <c r="BH1" s="66"/>
      <c r="BI1" s="66"/>
      <c r="BJ1" s="66"/>
      <c r="BK1" s="66"/>
      <c r="BL1" s="66"/>
      <c r="BM1" s="66"/>
      <c r="BN1" s="66"/>
      <c r="BO1" s="66"/>
      <c r="BP1" s="66"/>
      <c r="BQ1" s="66"/>
      <c r="BR1" s="66"/>
      <c r="BS1" s="66"/>
      <c r="BT1" s="66"/>
      <c r="BU1" s="66"/>
      <c r="BV1" s="66"/>
      <c r="BW1" s="66"/>
      <c r="BX1" s="66"/>
      <c r="BY1" s="66"/>
      <c r="BZ1" s="66"/>
      <c r="CA1" s="66"/>
      <c r="CB1" s="66"/>
      <c r="CC1" s="66"/>
      <c r="CD1" s="66"/>
      <c r="CE1" s="66"/>
      <c r="CF1" s="66"/>
      <c r="CG1" s="66"/>
      <c r="CH1" s="66"/>
      <c r="CI1" s="66"/>
      <c r="CJ1" s="66"/>
      <c r="CK1" s="66"/>
      <c r="CL1" s="66"/>
      <c r="CM1" s="66"/>
      <c r="CN1" s="66"/>
      <c r="CO1" s="66"/>
      <c r="CP1" s="66"/>
      <c r="CQ1" s="66"/>
      <c r="CR1" s="66"/>
      <c r="CS1" s="66"/>
      <c r="CT1" s="66"/>
      <c r="CU1" s="66"/>
      <c r="CV1" s="66"/>
      <c r="CW1" s="66"/>
      <c r="CX1" s="66"/>
      <c r="CY1" s="66"/>
      <c r="CZ1" s="66"/>
      <c r="DA1" s="66"/>
      <c r="DB1" s="66"/>
      <c r="DC1" s="66"/>
      <c r="DD1" s="66"/>
      <c r="DE1" s="66"/>
      <c r="DF1" s="66"/>
      <c r="DG1" s="66"/>
      <c r="DH1" s="66"/>
      <c r="DI1" s="66"/>
      <c r="DJ1" s="66"/>
      <c r="DK1" s="66"/>
      <c r="DL1" s="66"/>
      <c r="DM1" s="66"/>
      <c r="DN1" s="66"/>
      <c r="DO1" s="66"/>
      <c r="DP1" s="66"/>
      <c r="DQ1" s="66"/>
      <c r="DR1" s="66"/>
      <c r="DS1" s="66"/>
      <c r="DT1" s="66"/>
      <c r="DU1" s="66"/>
      <c r="DV1" s="66"/>
      <c r="DW1" s="66"/>
      <c r="DX1" s="66"/>
      <c r="DY1" s="66"/>
      <c r="DZ1" s="66"/>
      <c r="EA1" s="66"/>
      <c r="EB1" s="66"/>
      <c r="EC1" s="66"/>
      <c r="ED1" s="66"/>
      <c r="EE1" s="66"/>
      <c r="EF1" s="66"/>
      <c r="EG1" s="66"/>
      <c r="EH1" s="66"/>
      <c r="EI1" s="66"/>
      <c r="EJ1" s="66"/>
      <c r="EK1" s="66"/>
      <c r="EL1" s="66"/>
      <c r="EM1" s="66"/>
      <c r="EN1" s="66"/>
      <c r="EO1" s="66"/>
      <c r="EP1" s="66"/>
      <c r="EQ1" s="66"/>
      <c r="ER1" s="66"/>
      <c r="ES1" s="66"/>
      <c r="ET1" s="66"/>
      <c r="EU1" s="66"/>
      <c r="EV1" s="66"/>
      <c r="EW1" s="66"/>
      <c r="EX1" s="66"/>
      <c r="EY1" s="66"/>
      <c r="EZ1" s="66"/>
      <c r="FA1" s="66"/>
      <c r="FB1" s="66"/>
      <c r="FC1" s="66"/>
      <c r="FD1" s="66"/>
      <c r="FE1" s="66"/>
      <c r="FF1" s="66"/>
      <c r="FG1" s="66"/>
      <c r="FH1" s="66"/>
      <c r="FI1" s="66"/>
      <c r="FJ1" s="66"/>
      <c r="FK1" s="66"/>
      <c r="FL1" s="66"/>
      <c r="FM1" s="66"/>
      <c r="FN1" s="66"/>
      <c r="FO1" s="66"/>
      <c r="FP1" s="66"/>
      <c r="FQ1" s="66"/>
      <c r="FR1" s="66"/>
      <c r="FS1" s="66"/>
      <c r="FT1" s="66"/>
      <c r="FU1" s="66"/>
      <c r="FV1" s="66"/>
      <c r="FW1" s="66"/>
      <c r="FX1" s="66"/>
      <c r="FY1" s="66"/>
      <c r="FZ1" s="66"/>
      <c r="GA1" s="66"/>
      <c r="GB1" s="66"/>
      <c r="GC1" s="66"/>
      <c r="GD1" s="66"/>
      <c r="GE1" s="66"/>
      <c r="GF1" s="66"/>
      <c r="GG1" s="66"/>
      <c r="GH1" s="66"/>
      <c r="GI1" s="66"/>
      <c r="GJ1" s="66"/>
      <c r="GK1" s="66"/>
      <c r="GL1" s="66"/>
      <c r="GM1" s="66"/>
      <c r="GN1" s="66"/>
      <c r="GO1" s="66"/>
      <c r="GP1" s="66"/>
      <c r="GQ1" s="66"/>
      <c r="GR1" s="66"/>
      <c r="GS1" s="66"/>
      <c r="GT1" s="66"/>
      <c r="GU1" s="66"/>
      <c r="GV1" s="66"/>
      <c r="GW1" s="66"/>
      <c r="GX1" s="66"/>
      <c r="GY1" s="66"/>
      <c r="GZ1" s="66"/>
      <c r="HA1" s="66"/>
      <c r="HB1" s="66"/>
      <c r="HC1" s="66"/>
      <c r="HD1" s="66"/>
      <c r="HE1" s="66"/>
      <c r="HF1" s="66"/>
      <c r="HG1" s="66"/>
      <c r="HH1" s="66"/>
      <c r="HI1" s="66"/>
      <c r="HJ1" s="66"/>
      <c r="HK1" s="66"/>
      <c r="HL1" s="66"/>
      <c r="HM1" s="66"/>
      <c r="HN1" s="66"/>
      <c r="HO1" s="66"/>
      <c r="HP1" s="66"/>
      <c r="HQ1" s="66"/>
      <c r="HR1" s="66"/>
      <c r="HS1" s="66"/>
    </row>
    <row r="2" s="30" customFormat="1" ht="26.1" customHeight="1" spans="1:234">
      <c r="A2" s="10" t="s">
        <v>75</v>
      </c>
      <c r="B2" s="7" t="s">
        <v>76</v>
      </c>
      <c r="C2" s="8" t="s">
        <v>117</v>
      </c>
      <c r="D2" s="7" t="s">
        <v>78</v>
      </c>
      <c r="E2" s="8" t="s">
        <v>79</v>
      </c>
      <c r="F2" s="8"/>
      <c r="G2" s="7" t="s">
        <v>80</v>
      </c>
      <c r="H2" s="10" t="s">
        <v>81</v>
      </c>
      <c r="I2" s="10"/>
      <c r="J2" s="7" t="s">
        <v>82</v>
      </c>
      <c r="K2" s="8">
        <v>1</v>
      </c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7"/>
      <c r="AD2" s="67"/>
      <c r="AE2" s="67"/>
      <c r="AF2" s="67"/>
      <c r="AG2" s="67"/>
      <c r="AH2" s="67"/>
      <c r="AI2" s="67"/>
      <c r="AJ2" s="67"/>
      <c r="AK2" s="67"/>
      <c r="AL2" s="67"/>
      <c r="AM2" s="67"/>
      <c r="AN2" s="67"/>
      <c r="AO2" s="67"/>
      <c r="AP2" s="67"/>
      <c r="AQ2" s="67"/>
      <c r="AR2" s="67"/>
      <c r="AS2" s="67"/>
      <c r="AT2" s="67"/>
      <c r="AU2" s="67"/>
      <c r="AV2" s="67"/>
      <c r="AW2" s="67"/>
      <c r="AX2" s="67"/>
      <c r="AY2" s="67"/>
      <c r="AZ2" s="67"/>
      <c r="BA2" s="67"/>
      <c r="BB2" s="67"/>
      <c r="BC2" s="67"/>
      <c r="BD2" s="67"/>
      <c r="BE2" s="67"/>
      <c r="BF2" s="67"/>
      <c r="BG2" s="67"/>
      <c r="BH2" s="67"/>
      <c r="BI2" s="67"/>
      <c r="BJ2" s="67"/>
      <c r="BK2" s="67"/>
      <c r="BL2" s="67"/>
      <c r="BM2" s="67"/>
      <c r="BN2" s="67"/>
      <c r="BO2" s="67"/>
      <c r="BP2" s="67"/>
      <c r="BQ2" s="67"/>
      <c r="BR2" s="67"/>
      <c r="BS2" s="67"/>
      <c r="BT2" s="67"/>
      <c r="BU2" s="67"/>
      <c r="BV2" s="67"/>
      <c r="BW2" s="67"/>
      <c r="BX2" s="67"/>
      <c r="BY2" s="67"/>
      <c r="BZ2" s="67"/>
      <c r="CA2" s="67"/>
      <c r="CB2" s="67"/>
      <c r="CC2" s="67"/>
      <c r="CD2" s="67"/>
      <c r="CE2" s="67"/>
      <c r="CF2" s="67"/>
      <c r="CG2" s="67"/>
      <c r="CH2" s="67"/>
      <c r="CI2" s="67"/>
      <c r="CJ2" s="67"/>
      <c r="CK2" s="67"/>
      <c r="CL2" s="67"/>
      <c r="CM2" s="67"/>
      <c r="CN2" s="67"/>
      <c r="CO2" s="67"/>
      <c r="CP2" s="67"/>
      <c r="CQ2" s="67"/>
      <c r="CR2" s="67"/>
      <c r="CS2" s="67"/>
      <c r="CT2" s="67"/>
      <c r="CU2" s="67"/>
      <c r="CV2" s="67"/>
      <c r="CW2" s="67"/>
      <c r="CX2" s="67"/>
      <c r="CY2" s="67"/>
      <c r="CZ2" s="67"/>
      <c r="DA2" s="67"/>
      <c r="DB2" s="67"/>
      <c r="DC2" s="67"/>
      <c r="DD2" s="67"/>
      <c r="DE2" s="67"/>
      <c r="DF2" s="67"/>
      <c r="DG2" s="67"/>
      <c r="DH2" s="67"/>
      <c r="DI2" s="67"/>
      <c r="DJ2" s="67"/>
      <c r="DK2" s="67"/>
      <c r="DL2" s="67"/>
      <c r="DM2" s="67"/>
      <c r="DN2" s="67"/>
      <c r="DO2" s="67"/>
      <c r="DP2" s="67"/>
      <c r="DQ2" s="67"/>
      <c r="DR2" s="67"/>
      <c r="DS2" s="67"/>
      <c r="DT2" s="67"/>
      <c r="DU2" s="67"/>
      <c r="DV2" s="67"/>
      <c r="DW2" s="67"/>
      <c r="DX2" s="67"/>
      <c r="DY2" s="67"/>
      <c r="DZ2" s="67"/>
      <c r="EA2" s="67"/>
      <c r="EB2" s="67"/>
      <c r="EC2" s="67"/>
      <c r="ED2" s="67"/>
      <c r="EE2" s="67"/>
      <c r="EF2" s="67"/>
      <c r="EG2" s="67"/>
      <c r="EH2" s="67"/>
      <c r="EI2" s="67"/>
      <c r="EJ2" s="67"/>
      <c r="EK2" s="67"/>
      <c r="EL2" s="67"/>
      <c r="EM2" s="67"/>
      <c r="EN2" s="67"/>
      <c r="EO2" s="67"/>
      <c r="EP2" s="67"/>
      <c r="EQ2" s="67"/>
      <c r="ER2" s="67"/>
      <c r="ES2" s="67"/>
      <c r="ET2" s="67"/>
      <c r="EU2" s="67"/>
      <c r="EV2" s="67"/>
      <c r="EW2" s="67"/>
      <c r="EX2" s="67"/>
      <c r="EY2" s="67"/>
      <c r="EZ2" s="67"/>
      <c r="FA2" s="67"/>
      <c r="FB2" s="67"/>
      <c r="FC2" s="67"/>
      <c r="FD2" s="67"/>
      <c r="FE2" s="67"/>
      <c r="FF2" s="67"/>
      <c r="FG2" s="67"/>
      <c r="FH2" s="67"/>
      <c r="FI2" s="67"/>
      <c r="FJ2" s="67"/>
      <c r="FK2" s="67"/>
      <c r="FL2" s="67"/>
      <c r="FM2" s="67"/>
      <c r="FN2" s="67"/>
      <c r="FO2" s="67"/>
      <c r="FP2" s="67"/>
      <c r="FQ2" s="67"/>
      <c r="FR2" s="67"/>
      <c r="FS2" s="67"/>
      <c r="FT2" s="67"/>
      <c r="FU2" s="67"/>
      <c r="FV2" s="67"/>
      <c r="FW2" s="67"/>
      <c r="FX2" s="67"/>
      <c r="FY2" s="67"/>
      <c r="FZ2" s="67"/>
      <c r="GA2" s="67"/>
      <c r="GB2" s="67"/>
      <c r="GC2" s="67"/>
      <c r="GD2" s="67"/>
      <c r="GE2" s="67"/>
      <c r="GF2" s="67"/>
      <c r="GG2" s="67"/>
      <c r="GH2" s="67"/>
      <c r="GI2" s="67"/>
      <c r="GJ2" s="67"/>
      <c r="GK2" s="67"/>
      <c r="GL2" s="67"/>
      <c r="GM2" s="67"/>
      <c r="GN2" s="67"/>
      <c r="GO2" s="67"/>
      <c r="GP2" s="67"/>
      <c r="GQ2" s="67"/>
      <c r="GR2" s="67"/>
      <c r="GS2" s="67"/>
      <c r="GT2" s="67"/>
      <c r="GU2" s="67"/>
      <c r="GV2" s="67"/>
      <c r="GW2" s="67"/>
      <c r="GX2" s="67"/>
      <c r="GY2" s="67"/>
      <c r="GZ2" s="67"/>
      <c r="HA2" s="67"/>
      <c r="HB2" s="67"/>
      <c r="HC2" s="67"/>
      <c r="HD2" s="67"/>
      <c r="HE2" s="67"/>
      <c r="HF2" s="67"/>
      <c r="HG2" s="67"/>
      <c r="HH2" s="67"/>
      <c r="HI2" s="67"/>
      <c r="HJ2" s="67"/>
      <c r="HK2" s="67"/>
      <c r="HL2" s="67"/>
      <c r="HM2" s="67"/>
      <c r="HN2" s="67"/>
      <c r="HO2" s="67"/>
      <c r="HP2" s="67"/>
      <c r="HQ2" s="67"/>
      <c r="HR2" s="67"/>
      <c r="HS2" s="67"/>
      <c r="HT2" s="67"/>
      <c r="HU2" s="67"/>
      <c r="HV2" s="67"/>
      <c r="HW2" s="67"/>
      <c r="HX2" s="67"/>
      <c r="HY2" s="67"/>
      <c r="HZ2" s="67"/>
    </row>
    <row r="3" s="30" customFormat="1" ht="22" customHeight="1" spans="1:235">
      <c r="A3" s="9" t="s">
        <v>83</v>
      </c>
      <c r="B3" s="9"/>
      <c r="C3" s="9"/>
      <c r="D3" s="9"/>
      <c r="E3" s="9"/>
      <c r="F3" s="9"/>
      <c r="G3" s="9"/>
      <c r="H3" s="9"/>
      <c r="I3" s="9"/>
      <c r="J3" s="9"/>
      <c r="K3" s="9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  <c r="AC3" s="67"/>
      <c r="AD3" s="67"/>
      <c r="AE3" s="67"/>
      <c r="AF3" s="67"/>
      <c r="AG3" s="67"/>
      <c r="AH3" s="67"/>
      <c r="AI3" s="67"/>
      <c r="AJ3" s="67"/>
      <c r="AK3" s="67"/>
      <c r="AL3" s="67"/>
      <c r="AM3" s="67"/>
      <c r="AN3" s="67"/>
      <c r="AO3" s="67"/>
      <c r="AP3" s="67"/>
      <c r="AQ3" s="67"/>
      <c r="AR3" s="67"/>
      <c r="AS3" s="67"/>
      <c r="AT3" s="67"/>
      <c r="AU3" s="67"/>
      <c r="AV3" s="67"/>
      <c r="AW3" s="67"/>
      <c r="AX3" s="67"/>
      <c r="AY3" s="67"/>
      <c r="AZ3" s="67"/>
      <c r="BA3" s="67"/>
      <c r="BB3" s="67"/>
      <c r="BC3" s="67"/>
      <c r="BD3" s="67"/>
      <c r="BE3" s="67"/>
      <c r="BF3" s="67"/>
      <c r="BG3" s="67"/>
      <c r="BH3" s="67"/>
      <c r="BI3" s="67"/>
      <c r="BJ3" s="67"/>
      <c r="BK3" s="67"/>
      <c r="BL3" s="67"/>
      <c r="BM3" s="67"/>
      <c r="BN3" s="67"/>
      <c r="BO3" s="67"/>
      <c r="BP3" s="67"/>
      <c r="BQ3" s="67"/>
      <c r="BR3" s="67"/>
      <c r="BS3" s="67"/>
      <c r="BT3" s="67"/>
      <c r="BU3" s="67"/>
      <c r="BV3" s="67"/>
      <c r="BW3" s="67"/>
      <c r="BX3" s="67"/>
      <c r="BY3" s="67"/>
      <c r="BZ3" s="67"/>
      <c r="CA3" s="67"/>
      <c r="CB3" s="67"/>
      <c r="CC3" s="67"/>
      <c r="CD3" s="67"/>
      <c r="CE3" s="67"/>
      <c r="CF3" s="67"/>
      <c r="CG3" s="67"/>
      <c r="CH3" s="67"/>
      <c r="CI3" s="67"/>
      <c r="CJ3" s="67"/>
      <c r="CK3" s="67"/>
      <c r="CL3" s="67"/>
      <c r="CM3" s="67"/>
      <c r="CN3" s="67"/>
      <c r="CO3" s="67"/>
      <c r="CP3" s="67"/>
      <c r="CQ3" s="67"/>
      <c r="CR3" s="67"/>
      <c r="CS3" s="67"/>
      <c r="CT3" s="67"/>
      <c r="CU3" s="67"/>
      <c r="CV3" s="67"/>
      <c r="CW3" s="67"/>
      <c r="CX3" s="67"/>
      <c r="CY3" s="67"/>
      <c r="CZ3" s="67"/>
      <c r="DA3" s="67"/>
      <c r="DB3" s="67"/>
      <c r="DC3" s="67"/>
      <c r="DD3" s="67"/>
      <c r="DE3" s="67"/>
      <c r="DF3" s="67"/>
      <c r="DG3" s="67"/>
      <c r="DH3" s="67"/>
      <c r="DI3" s="67"/>
      <c r="DJ3" s="67"/>
      <c r="DK3" s="67"/>
      <c r="DL3" s="67"/>
      <c r="DM3" s="67"/>
      <c r="DN3" s="67"/>
      <c r="DO3" s="67"/>
      <c r="DP3" s="67"/>
      <c r="DQ3" s="67"/>
      <c r="DR3" s="67"/>
      <c r="DS3" s="67"/>
      <c r="DT3" s="67"/>
      <c r="DU3" s="67"/>
      <c r="DV3" s="67"/>
      <c r="DW3" s="67"/>
      <c r="DX3" s="67"/>
      <c r="DY3" s="67"/>
      <c r="DZ3" s="67"/>
      <c r="EA3" s="67"/>
      <c r="EB3" s="67"/>
      <c r="EC3" s="67"/>
      <c r="ED3" s="67"/>
      <c r="EE3" s="67"/>
      <c r="EF3" s="67"/>
      <c r="EG3" s="67"/>
      <c r="EH3" s="67"/>
      <c r="EI3" s="67"/>
      <c r="EJ3" s="67"/>
      <c r="EK3" s="67"/>
      <c r="EL3" s="67"/>
      <c r="EM3" s="67"/>
      <c r="EN3" s="67"/>
      <c r="EO3" s="67"/>
      <c r="EP3" s="67"/>
      <c r="EQ3" s="67"/>
      <c r="ER3" s="67"/>
      <c r="ES3" s="67"/>
      <c r="ET3" s="67"/>
      <c r="EU3" s="67"/>
      <c r="EV3" s="67"/>
      <c r="EW3" s="67"/>
      <c r="EX3" s="67"/>
      <c r="EY3" s="67"/>
      <c r="EZ3" s="67"/>
      <c r="FA3" s="67"/>
      <c r="FB3" s="67"/>
      <c r="FC3" s="67"/>
      <c r="FD3" s="67"/>
      <c r="FE3" s="67"/>
      <c r="FF3" s="67"/>
      <c r="FG3" s="67"/>
      <c r="FH3" s="67"/>
      <c r="FI3" s="67"/>
      <c r="FJ3" s="67"/>
      <c r="FK3" s="67"/>
      <c r="FL3" s="67"/>
      <c r="FM3" s="67"/>
      <c r="FN3" s="67"/>
      <c r="FO3" s="67"/>
      <c r="FP3" s="67"/>
      <c r="FQ3" s="67"/>
      <c r="FR3" s="67"/>
      <c r="FS3" s="67"/>
      <c r="FT3" s="67"/>
      <c r="FU3" s="67"/>
      <c r="FV3" s="67"/>
      <c r="FW3" s="67"/>
      <c r="FX3" s="67"/>
      <c r="FY3" s="67"/>
      <c r="FZ3" s="67"/>
      <c r="GA3" s="67"/>
      <c r="GB3" s="67"/>
      <c r="GC3" s="67"/>
      <c r="GD3" s="67"/>
      <c r="GE3" s="67"/>
      <c r="GF3" s="67"/>
      <c r="GG3" s="67"/>
      <c r="GH3" s="67"/>
      <c r="GI3" s="67"/>
      <c r="GJ3" s="67"/>
      <c r="GK3" s="67"/>
      <c r="GL3" s="67"/>
      <c r="GM3" s="67"/>
      <c r="GN3" s="67"/>
      <c r="GO3" s="67"/>
      <c r="GP3" s="67"/>
      <c r="GQ3" s="67"/>
      <c r="GR3" s="67"/>
      <c r="GS3" s="67"/>
      <c r="GT3" s="67"/>
      <c r="GU3" s="67"/>
      <c r="GV3" s="67"/>
      <c r="GW3" s="67"/>
      <c r="GX3" s="67"/>
      <c r="GY3" s="67"/>
      <c r="GZ3" s="67"/>
      <c r="HA3" s="67"/>
      <c r="HB3" s="67"/>
      <c r="HC3" s="67"/>
      <c r="HD3" s="67"/>
      <c r="HE3" s="67"/>
      <c r="HF3" s="67"/>
      <c r="HG3" s="67"/>
      <c r="HH3" s="67"/>
      <c r="HI3" s="67"/>
      <c r="HJ3" s="67"/>
      <c r="HK3" s="67"/>
      <c r="HL3" s="67"/>
      <c r="HM3" s="67"/>
      <c r="HN3" s="67"/>
      <c r="HO3" s="67"/>
      <c r="HP3" s="67"/>
      <c r="HQ3" s="67"/>
      <c r="HR3" s="67"/>
      <c r="HS3" s="67"/>
      <c r="HT3" s="67"/>
      <c r="HU3" s="67"/>
      <c r="HV3" s="67"/>
      <c r="HW3" s="67"/>
      <c r="HX3" s="67"/>
      <c r="HY3" s="67"/>
      <c r="HZ3" s="67"/>
      <c r="IA3" s="67"/>
    </row>
    <row r="4" s="30" customFormat="1" ht="32" customHeight="1" spans="1:234">
      <c r="A4" s="10" t="s">
        <v>84</v>
      </c>
      <c r="B4" s="11" t="s">
        <v>85</v>
      </c>
      <c r="C4" s="11" t="s">
        <v>86</v>
      </c>
      <c r="D4" s="11"/>
      <c r="E4" s="11"/>
      <c r="F4" s="11"/>
      <c r="G4" s="11"/>
      <c r="H4" s="12" t="s">
        <v>87</v>
      </c>
      <c r="I4" s="11" t="s">
        <v>88</v>
      </c>
      <c r="J4" s="41" t="s">
        <v>89</v>
      </c>
      <c r="K4" s="68" t="s">
        <v>90</v>
      </c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67"/>
      <c r="Y4" s="67"/>
      <c r="Z4" s="67"/>
      <c r="AA4" s="67"/>
      <c r="AB4" s="67"/>
      <c r="AC4" s="67"/>
      <c r="AD4" s="67"/>
      <c r="AE4" s="67"/>
      <c r="AF4" s="67"/>
      <c r="AG4" s="67"/>
      <c r="AH4" s="67"/>
      <c r="AI4" s="67"/>
      <c r="AJ4" s="67"/>
      <c r="AK4" s="67"/>
      <c r="AL4" s="67"/>
      <c r="AM4" s="67"/>
      <c r="AN4" s="67"/>
      <c r="AO4" s="67"/>
      <c r="AP4" s="67"/>
      <c r="AQ4" s="67"/>
      <c r="AR4" s="67"/>
      <c r="AS4" s="67"/>
      <c r="AT4" s="67"/>
      <c r="AU4" s="67"/>
      <c r="AV4" s="67"/>
      <c r="AW4" s="67"/>
      <c r="AX4" s="67"/>
      <c r="AY4" s="67"/>
      <c r="AZ4" s="67"/>
      <c r="BA4" s="67"/>
      <c r="BB4" s="67"/>
      <c r="BC4" s="67"/>
      <c r="BD4" s="67"/>
      <c r="BE4" s="67"/>
      <c r="BF4" s="67"/>
      <c r="BG4" s="67"/>
      <c r="BH4" s="67"/>
      <c r="BI4" s="67"/>
      <c r="BJ4" s="67"/>
      <c r="BK4" s="67"/>
      <c r="BL4" s="67"/>
      <c r="BM4" s="67"/>
      <c r="BN4" s="67"/>
      <c r="BO4" s="67"/>
      <c r="BP4" s="67"/>
      <c r="BQ4" s="67"/>
      <c r="BR4" s="67"/>
      <c r="BS4" s="67"/>
      <c r="BT4" s="67"/>
      <c r="BU4" s="67"/>
      <c r="BV4" s="67"/>
      <c r="BW4" s="67"/>
      <c r="BX4" s="67"/>
      <c r="BY4" s="67"/>
      <c r="BZ4" s="67"/>
      <c r="CA4" s="67"/>
      <c r="CB4" s="67"/>
      <c r="CC4" s="67"/>
      <c r="CD4" s="67"/>
      <c r="CE4" s="67"/>
      <c r="CF4" s="67"/>
      <c r="CG4" s="67"/>
      <c r="CH4" s="67"/>
      <c r="CI4" s="67"/>
      <c r="CJ4" s="67"/>
      <c r="CK4" s="67"/>
      <c r="CL4" s="67"/>
      <c r="CM4" s="67"/>
      <c r="CN4" s="67"/>
      <c r="CO4" s="67"/>
      <c r="CP4" s="67"/>
      <c r="CQ4" s="67"/>
      <c r="CR4" s="67"/>
      <c r="CS4" s="67"/>
      <c r="CT4" s="67"/>
      <c r="CU4" s="67"/>
      <c r="CV4" s="67"/>
      <c r="CW4" s="67"/>
      <c r="CX4" s="67"/>
      <c r="CY4" s="67"/>
      <c r="CZ4" s="67"/>
      <c r="DA4" s="67"/>
      <c r="DB4" s="67"/>
      <c r="DC4" s="67"/>
      <c r="DD4" s="67"/>
      <c r="DE4" s="67"/>
      <c r="DF4" s="67"/>
      <c r="DG4" s="67"/>
      <c r="DH4" s="67"/>
      <c r="DI4" s="67"/>
      <c r="DJ4" s="67"/>
      <c r="DK4" s="67"/>
      <c r="DL4" s="67"/>
      <c r="DM4" s="67"/>
      <c r="DN4" s="67"/>
      <c r="DO4" s="67"/>
      <c r="DP4" s="67"/>
      <c r="DQ4" s="67"/>
      <c r="DR4" s="67"/>
      <c r="DS4" s="67"/>
      <c r="DT4" s="67"/>
      <c r="DU4" s="67"/>
      <c r="DV4" s="67"/>
      <c r="DW4" s="67"/>
      <c r="DX4" s="67"/>
      <c r="DY4" s="67"/>
      <c r="DZ4" s="67"/>
      <c r="EA4" s="67"/>
      <c r="EB4" s="67"/>
      <c r="EC4" s="67"/>
      <c r="ED4" s="67"/>
      <c r="EE4" s="67"/>
      <c r="EF4" s="67"/>
      <c r="EG4" s="67"/>
      <c r="EH4" s="67"/>
      <c r="EI4" s="67"/>
      <c r="EJ4" s="67"/>
      <c r="EK4" s="67"/>
      <c r="EL4" s="67"/>
      <c r="EM4" s="67"/>
      <c r="EN4" s="67"/>
      <c r="EO4" s="67"/>
      <c r="EP4" s="67"/>
      <c r="EQ4" s="67"/>
      <c r="ER4" s="67"/>
      <c r="ES4" s="67"/>
      <c r="ET4" s="67"/>
      <c r="EU4" s="67"/>
      <c r="EV4" s="67"/>
      <c r="EW4" s="67"/>
      <c r="EX4" s="67"/>
      <c r="EY4" s="67"/>
      <c r="EZ4" s="67"/>
      <c r="FA4" s="67"/>
      <c r="FB4" s="67"/>
      <c r="FC4" s="67"/>
      <c r="FD4" s="67"/>
      <c r="FE4" s="67"/>
      <c r="FF4" s="67"/>
      <c r="FG4" s="67"/>
      <c r="FH4" s="67"/>
      <c r="FI4" s="67"/>
      <c r="FJ4" s="67"/>
      <c r="FK4" s="67"/>
      <c r="FL4" s="67"/>
      <c r="FM4" s="67"/>
      <c r="FN4" s="67"/>
      <c r="FO4" s="67"/>
      <c r="FP4" s="67"/>
      <c r="FQ4" s="67"/>
      <c r="FR4" s="67"/>
      <c r="FS4" s="67"/>
      <c r="FT4" s="67"/>
      <c r="FU4" s="67"/>
      <c r="FV4" s="67"/>
      <c r="FW4" s="67"/>
      <c r="FX4" s="67"/>
      <c r="FY4" s="67"/>
      <c r="FZ4" s="67"/>
      <c r="GA4" s="67"/>
      <c r="GB4" s="67"/>
      <c r="GC4" s="67"/>
      <c r="GD4" s="67"/>
      <c r="GE4" s="67"/>
      <c r="GF4" s="67"/>
      <c r="GG4" s="67"/>
      <c r="GH4" s="67"/>
      <c r="GI4" s="67"/>
      <c r="GJ4" s="67"/>
      <c r="GK4" s="67"/>
      <c r="GL4" s="67"/>
      <c r="GM4" s="67"/>
      <c r="GN4" s="67"/>
      <c r="GO4" s="67"/>
      <c r="GP4" s="67"/>
      <c r="GQ4" s="67"/>
      <c r="GR4" s="67"/>
      <c r="GS4" s="67"/>
      <c r="GT4" s="67"/>
      <c r="GU4" s="67"/>
      <c r="GV4" s="67"/>
      <c r="GW4" s="67"/>
      <c r="GX4" s="67"/>
      <c r="GY4" s="67"/>
      <c r="GZ4" s="67"/>
      <c r="HA4" s="67"/>
      <c r="HB4" s="67"/>
      <c r="HC4" s="67"/>
      <c r="HD4" s="67"/>
      <c r="HE4" s="67"/>
      <c r="HF4" s="67"/>
      <c r="HG4" s="67"/>
      <c r="HH4" s="67"/>
      <c r="HI4" s="67"/>
      <c r="HJ4" s="67"/>
      <c r="HK4" s="67"/>
      <c r="HL4" s="67"/>
      <c r="HM4" s="67"/>
      <c r="HN4" s="67"/>
      <c r="HO4" s="67"/>
      <c r="HP4" s="67"/>
      <c r="HQ4" s="67"/>
      <c r="HR4" s="67"/>
      <c r="HS4" s="67"/>
      <c r="HT4" s="67"/>
      <c r="HU4" s="67"/>
      <c r="HV4" s="67"/>
      <c r="HW4" s="67"/>
      <c r="HX4" s="67"/>
      <c r="HY4" s="67"/>
      <c r="HZ4" s="67"/>
    </row>
    <row r="5" s="30" customFormat="1" ht="22" customHeight="1" spans="1:234">
      <c r="A5" s="10">
        <v>1</v>
      </c>
      <c r="B5" s="8" t="s">
        <v>118</v>
      </c>
      <c r="C5" s="13" t="s">
        <v>119</v>
      </c>
      <c r="D5" s="14"/>
      <c r="E5" s="14"/>
      <c r="F5" s="14"/>
      <c r="G5" s="15"/>
      <c r="H5" s="16">
        <f>20.6*8.65</f>
        <v>178.19</v>
      </c>
      <c r="I5" s="12">
        <v>620</v>
      </c>
      <c r="J5" s="43">
        <f>H5*I5</f>
        <v>110478</v>
      </c>
      <c r="K5" s="16" t="s">
        <v>120</v>
      </c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7"/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/>
      <c r="BI5" s="67"/>
      <c r="BJ5" s="67"/>
      <c r="BK5" s="67"/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67"/>
      <c r="BX5" s="67"/>
      <c r="BY5" s="67"/>
      <c r="BZ5" s="67"/>
      <c r="CA5" s="67"/>
      <c r="CB5" s="67"/>
      <c r="CC5" s="67"/>
      <c r="CD5" s="67"/>
      <c r="CE5" s="67"/>
      <c r="CF5" s="67"/>
      <c r="CG5" s="67"/>
      <c r="CH5" s="67"/>
      <c r="CI5" s="67"/>
      <c r="CJ5" s="67"/>
      <c r="CK5" s="67"/>
      <c r="CL5" s="67"/>
      <c r="CM5" s="67"/>
      <c r="CN5" s="67"/>
      <c r="CO5" s="67"/>
      <c r="CP5" s="67"/>
      <c r="CQ5" s="67"/>
      <c r="CR5" s="67"/>
      <c r="CS5" s="67"/>
      <c r="CT5" s="67"/>
      <c r="CU5" s="67"/>
      <c r="CV5" s="67"/>
      <c r="CW5" s="67"/>
      <c r="CX5" s="67"/>
      <c r="CY5" s="67"/>
      <c r="CZ5" s="67"/>
      <c r="DA5" s="67"/>
      <c r="DB5" s="67"/>
      <c r="DC5" s="67"/>
      <c r="DD5" s="67"/>
      <c r="DE5" s="67"/>
      <c r="DF5" s="67"/>
      <c r="DG5" s="67"/>
      <c r="DH5" s="67"/>
      <c r="DI5" s="67"/>
      <c r="DJ5" s="67"/>
      <c r="DK5" s="67"/>
      <c r="DL5" s="67"/>
      <c r="DM5" s="67"/>
      <c r="DN5" s="67"/>
      <c r="DO5" s="67"/>
      <c r="DP5" s="67"/>
      <c r="DQ5" s="67"/>
      <c r="DR5" s="67"/>
      <c r="DS5" s="67"/>
      <c r="DT5" s="67"/>
      <c r="DU5" s="67"/>
      <c r="DV5" s="67"/>
      <c r="DW5" s="67"/>
      <c r="DX5" s="67"/>
      <c r="DY5" s="67"/>
      <c r="DZ5" s="67"/>
      <c r="EA5" s="67"/>
      <c r="EB5" s="67"/>
      <c r="EC5" s="67"/>
      <c r="ED5" s="67"/>
      <c r="EE5" s="67"/>
      <c r="EF5" s="67"/>
      <c r="EG5" s="67"/>
      <c r="EH5" s="67"/>
      <c r="EI5" s="67"/>
      <c r="EJ5" s="67"/>
      <c r="EK5" s="67"/>
      <c r="EL5" s="67"/>
      <c r="EM5" s="67"/>
      <c r="EN5" s="67"/>
      <c r="EO5" s="67"/>
      <c r="EP5" s="67"/>
      <c r="EQ5" s="67"/>
      <c r="ER5" s="67"/>
      <c r="ES5" s="67"/>
      <c r="ET5" s="67"/>
      <c r="EU5" s="67"/>
      <c r="EV5" s="67"/>
      <c r="EW5" s="67"/>
      <c r="EX5" s="67"/>
      <c r="EY5" s="67"/>
      <c r="EZ5" s="67"/>
      <c r="FA5" s="67"/>
      <c r="FB5" s="67"/>
      <c r="FC5" s="67"/>
      <c r="FD5" s="67"/>
      <c r="FE5" s="67"/>
      <c r="FF5" s="67"/>
      <c r="FG5" s="67"/>
      <c r="FH5" s="67"/>
      <c r="FI5" s="67"/>
      <c r="FJ5" s="67"/>
      <c r="FK5" s="67"/>
      <c r="FL5" s="67"/>
      <c r="FM5" s="67"/>
      <c r="FN5" s="67"/>
      <c r="FO5" s="67"/>
      <c r="FP5" s="67"/>
      <c r="FQ5" s="67"/>
      <c r="FR5" s="67"/>
      <c r="FS5" s="67"/>
      <c r="FT5" s="67"/>
      <c r="FU5" s="67"/>
      <c r="FV5" s="67"/>
      <c r="FW5" s="67"/>
      <c r="FX5" s="67"/>
      <c r="FY5" s="67"/>
      <c r="FZ5" s="67"/>
      <c r="GA5" s="67"/>
      <c r="GB5" s="67"/>
      <c r="GC5" s="67"/>
      <c r="GD5" s="67"/>
      <c r="GE5" s="67"/>
      <c r="GF5" s="67"/>
      <c r="GG5" s="67"/>
      <c r="GH5" s="67"/>
      <c r="GI5" s="67"/>
      <c r="GJ5" s="67"/>
      <c r="GK5" s="67"/>
      <c r="GL5" s="67"/>
      <c r="GM5" s="67"/>
      <c r="GN5" s="67"/>
      <c r="GO5" s="67"/>
      <c r="GP5" s="67"/>
      <c r="GQ5" s="67"/>
      <c r="GR5" s="67"/>
      <c r="GS5" s="67"/>
      <c r="GT5" s="67"/>
      <c r="GU5" s="67"/>
      <c r="GV5" s="67"/>
      <c r="GW5" s="67"/>
      <c r="GX5" s="67"/>
      <c r="GY5" s="67"/>
      <c r="GZ5" s="67"/>
      <c r="HA5" s="67"/>
      <c r="HB5" s="67"/>
      <c r="HC5" s="67"/>
      <c r="HD5" s="67"/>
      <c r="HE5" s="67"/>
      <c r="HF5" s="67"/>
      <c r="HG5" s="67"/>
      <c r="HH5" s="67"/>
      <c r="HI5" s="67"/>
      <c r="HJ5" s="67"/>
      <c r="HK5" s="67"/>
      <c r="HL5" s="67"/>
      <c r="HM5" s="67"/>
      <c r="HN5" s="67"/>
      <c r="HO5" s="67"/>
      <c r="HP5" s="67"/>
      <c r="HQ5" s="67"/>
      <c r="HR5" s="67"/>
      <c r="HS5" s="67"/>
      <c r="HT5" s="67"/>
      <c r="HU5" s="67"/>
      <c r="HV5" s="67"/>
      <c r="HW5" s="67"/>
      <c r="HX5" s="67"/>
      <c r="HY5" s="67"/>
      <c r="HZ5" s="67"/>
    </row>
    <row r="6" s="30" customFormat="1" ht="22" customHeight="1" spans="1:234">
      <c r="A6" s="10"/>
      <c r="B6" s="10"/>
      <c r="C6" s="13"/>
      <c r="D6" s="14"/>
      <c r="E6" s="14"/>
      <c r="F6" s="14"/>
      <c r="G6" s="15"/>
      <c r="H6" s="16"/>
      <c r="I6" s="12"/>
      <c r="J6" s="43"/>
      <c r="K6" s="68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67"/>
      <c r="AE6" s="67"/>
      <c r="AF6" s="67"/>
      <c r="AG6" s="67"/>
      <c r="AH6" s="67"/>
      <c r="AI6" s="67"/>
      <c r="AJ6" s="67"/>
      <c r="AK6" s="67"/>
      <c r="AL6" s="67"/>
      <c r="AM6" s="67"/>
      <c r="AN6" s="67"/>
      <c r="AO6" s="67"/>
      <c r="AP6" s="67"/>
      <c r="AQ6" s="67"/>
      <c r="AR6" s="67"/>
      <c r="AS6" s="67"/>
      <c r="AT6" s="67"/>
      <c r="AU6" s="67"/>
      <c r="AV6" s="67"/>
      <c r="AW6" s="67"/>
      <c r="AX6" s="67"/>
      <c r="AY6" s="67"/>
      <c r="AZ6" s="67"/>
      <c r="BA6" s="67"/>
      <c r="BB6" s="67"/>
      <c r="BC6" s="67"/>
      <c r="BD6" s="67"/>
      <c r="BE6" s="67"/>
      <c r="BF6" s="67"/>
      <c r="BG6" s="67"/>
      <c r="BH6" s="67"/>
      <c r="BI6" s="67"/>
      <c r="BJ6" s="67"/>
      <c r="BK6" s="67"/>
      <c r="BL6" s="67"/>
      <c r="BM6" s="67"/>
      <c r="BN6" s="67"/>
      <c r="BO6" s="67"/>
      <c r="BP6" s="67"/>
      <c r="BQ6" s="67"/>
      <c r="BR6" s="67"/>
      <c r="BS6" s="67"/>
      <c r="BT6" s="67"/>
      <c r="BU6" s="67"/>
      <c r="BV6" s="67"/>
      <c r="BW6" s="67"/>
      <c r="BX6" s="67"/>
      <c r="BY6" s="67"/>
      <c r="BZ6" s="67"/>
      <c r="CA6" s="67"/>
      <c r="CB6" s="67"/>
      <c r="CC6" s="67"/>
      <c r="CD6" s="67"/>
      <c r="CE6" s="67"/>
      <c r="CF6" s="67"/>
      <c r="CG6" s="67"/>
      <c r="CH6" s="67"/>
      <c r="CI6" s="67"/>
      <c r="CJ6" s="67"/>
      <c r="CK6" s="67"/>
      <c r="CL6" s="67"/>
      <c r="CM6" s="67"/>
      <c r="CN6" s="67"/>
      <c r="CO6" s="67"/>
      <c r="CP6" s="67"/>
      <c r="CQ6" s="67"/>
      <c r="CR6" s="67"/>
      <c r="CS6" s="67"/>
      <c r="CT6" s="67"/>
      <c r="CU6" s="67"/>
      <c r="CV6" s="67"/>
      <c r="CW6" s="67"/>
      <c r="CX6" s="67"/>
      <c r="CY6" s="67"/>
      <c r="CZ6" s="67"/>
      <c r="DA6" s="67"/>
      <c r="DB6" s="67"/>
      <c r="DC6" s="67"/>
      <c r="DD6" s="67"/>
      <c r="DE6" s="67"/>
      <c r="DF6" s="67"/>
      <c r="DG6" s="67"/>
      <c r="DH6" s="67"/>
      <c r="DI6" s="67"/>
      <c r="DJ6" s="67"/>
      <c r="DK6" s="67"/>
      <c r="DL6" s="67"/>
      <c r="DM6" s="67"/>
      <c r="DN6" s="67"/>
      <c r="DO6" s="67"/>
      <c r="DP6" s="67"/>
      <c r="DQ6" s="67"/>
      <c r="DR6" s="67"/>
      <c r="DS6" s="67"/>
      <c r="DT6" s="67"/>
      <c r="DU6" s="67"/>
      <c r="DV6" s="67"/>
      <c r="DW6" s="67"/>
      <c r="DX6" s="67"/>
      <c r="DY6" s="67"/>
      <c r="DZ6" s="67"/>
      <c r="EA6" s="67"/>
      <c r="EB6" s="67"/>
      <c r="EC6" s="67"/>
      <c r="ED6" s="67"/>
      <c r="EE6" s="67"/>
      <c r="EF6" s="67"/>
      <c r="EG6" s="67"/>
      <c r="EH6" s="67"/>
      <c r="EI6" s="67"/>
      <c r="EJ6" s="67"/>
      <c r="EK6" s="67"/>
      <c r="EL6" s="67"/>
      <c r="EM6" s="67"/>
      <c r="EN6" s="67"/>
      <c r="EO6" s="67"/>
      <c r="EP6" s="67"/>
      <c r="EQ6" s="67"/>
      <c r="ER6" s="67"/>
      <c r="ES6" s="67"/>
      <c r="ET6" s="67"/>
      <c r="EU6" s="67"/>
      <c r="EV6" s="67"/>
      <c r="EW6" s="67"/>
      <c r="EX6" s="67"/>
      <c r="EY6" s="67"/>
      <c r="EZ6" s="67"/>
      <c r="FA6" s="67"/>
      <c r="FB6" s="67"/>
      <c r="FC6" s="67"/>
      <c r="FD6" s="67"/>
      <c r="FE6" s="67"/>
      <c r="FF6" s="67"/>
      <c r="FG6" s="67"/>
      <c r="FH6" s="67"/>
      <c r="FI6" s="67"/>
      <c r="FJ6" s="67"/>
      <c r="FK6" s="67"/>
      <c r="FL6" s="67"/>
      <c r="FM6" s="67"/>
      <c r="FN6" s="67"/>
      <c r="FO6" s="67"/>
      <c r="FP6" s="67"/>
      <c r="FQ6" s="67"/>
      <c r="FR6" s="67"/>
      <c r="FS6" s="67"/>
      <c r="FT6" s="67"/>
      <c r="FU6" s="67"/>
      <c r="FV6" s="67"/>
      <c r="FW6" s="67"/>
      <c r="FX6" s="67"/>
      <c r="FY6" s="67"/>
      <c r="FZ6" s="67"/>
      <c r="GA6" s="67"/>
      <c r="GB6" s="67"/>
      <c r="GC6" s="67"/>
      <c r="GD6" s="67"/>
      <c r="GE6" s="67"/>
      <c r="GF6" s="67"/>
      <c r="GG6" s="67"/>
      <c r="GH6" s="67"/>
      <c r="GI6" s="67"/>
      <c r="GJ6" s="67"/>
      <c r="GK6" s="67"/>
      <c r="GL6" s="67"/>
      <c r="GM6" s="67"/>
      <c r="GN6" s="67"/>
      <c r="GO6" s="67"/>
      <c r="GP6" s="67"/>
      <c r="GQ6" s="67"/>
      <c r="GR6" s="67"/>
      <c r="GS6" s="67"/>
      <c r="GT6" s="67"/>
      <c r="GU6" s="67"/>
      <c r="GV6" s="67"/>
      <c r="GW6" s="67"/>
      <c r="GX6" s="67"/>
      <c r="GY6" s="67"/>
      <c r="GZ6" s="67"/>
      <c r="HA6" s="67"/>
      <c r="HB6" s="67"/>
      <c r="HC6" s="67"/>
      <c r="HD6" s="67"/>
      <c r="HE6" s="67"/>
      <c r="HF6" s="67"/>
      <c r="HG6" s="67"/>
      <c r="HH6" s="67"/>
      <c r="HI6" s="67"/>
      <c r="HJ6" s="67"/>
      <c r="HK6" s="67"/>
      <c r="HL6" s="67"/>
      <c r="HM6" s="67"/>
      <c r="HN6" s="67"/>
      <c r="HO6" s="67"/>
      <c r="HP6" s="67"/>
      <c r="HQ6" s="67"/>
      <c r="HR6" s="67"/>
      <c r="HS6" s="67"/>
      <c r="HT6" s="67"/>
      <c r="HU6" s="67"/>
      <c r="HV6" s="67"/>
      <c r="HW6" s="67"/>
      <c r="HX6" s="67"/>
      <c r="HY6" s="67"/>
      <c r="HZ6" s="67"/>
    </row>
    <row r="7" s="30" customFormat="1" ht="22" customHeight="1" spans="1:234">
      <c r="A7" s="10"/>
      <c r="B7" s="10"/>
      <c r="C7" s="13"/>
      <c r="D7" s="14"/>
      <c r="E7" s="14"/>
      <c r="F7" s="14"/>
      <c r="G7" s="15"/>
      <c r="H7" s="16"/>
      <c r="I7" s="12"/>
      <c r="J7" s="43"/>
      <c r="K7" s="68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67"/>
      <c r="Y7" s="67"/>
      <c r="Z7" s="67"/>
      <c r="AA7" s="67"/>
      <c r="AB7" s="67"/>
      <c r="AC7" s="67"/>
      <c r="AD7" s="67"/>
      <c r="AE7" s="67"/>
      <c r="AF7" s="67"/>
      <c r="AG7" s="67"/>
      <c r="AH7" s="67"/>
      <c r="AI7" s="67"/>
      <c r="AJ7" s="67"/>
      <c r="AK7" s="67"/>
      <c r="AL7" s="67"/>
      <c r="AM7" s="67"/>
      <c r="AN7" s="67"/>
      <c r="AO7" s="67"/>
      <c r="AP7" s="67"/>
      <c r="AQ7" s="67"/>
      <c r="AR7" s="67"/>
      <c r="AS7" s="67"/>
      <c r="AT7" s="67"/>
      <c r="AU7" s="67"/>
      <c r="AV7" s="67"/>
      <c r="AW7" s="67"/>
      <c r="AX7" s="67"/>
      <c r="AY7" s="67"/>
      <c r="AZ7" s="67"/>
      <c r="BA7" s="67"/>
      <c r="BB7" s="67"/>
      <c r="BC7" s="67"/>
      <c r="BD7" s="67"/>
      <c r="BE7" s="67"/>
      <c r="BF7" s="67"/>
      <c r="BG7" s="67"/>
      <c r="BH7" s="67"/>
      <c r="BI7" s="67"/>
      <c r="BJ7" s="67"/>
      <c r="BK7" s="67"/>
      <c r="BL7" s="67"/>
      <c r="BM7" s="67"/>
      <c r="BN7" s="67"/>
      <c r="BO7" s="67"/>
      <c r="BP7" s="67"/>
      <c r="BQ7" s="67"/>
      <c r="BR7" s="67"/>
      <c r="BS7" s="67"/>
      <c r="BT7" s="67"/>
      <c r="BU7" s="67"/>
      <c r="BV7" s="67"/>
      <c r="BW7" s="67"/>
      <c r="BX7" s="67"/>
      <c r="BY7" s="67"/>
      <c r="BZ7" s="67"/>
      <c r="CA7" s="67"/>
      <c r="CB7" s="67"/>
      <c r="CC7" s="67"/>
      <c r="CD7" s="67"/>
      <c r="CE7" s="67"/>
      <c r="CF7" s="67"/>
      <c r="CG7" s="67"/>
      <c r="CH7" s="67"/>
      <c r="CI7" s="67"/>
      <c r="CJ7" s="67"/>
      <c r="CK7" s="67"/>
      <c r="CL7" s="67"/>
      <c r="CM7" s="67"/>
      <c r="CN7" s="67"/>
      <c r="CO7" s="67"/>
      <c r="CP7" s="67"/>
      <c r="CQ7" s="67"/>
      <c r="CR7" s="67"/>
      <c r="CS7" s="67"/>
      <c r="CT7" s="67"/>
      <c r="CU7" s="67"/>
      <c r="CV7" s="67"/>
      <c r="CW7" s="67"/>
      <c r="CX7" s="67"/>
      <c r="CY7" s="67"/>
      <c r="CZ7" s="67"/>
      <c r="DA7" s="67"/>
      <c r="DB7" s="67"/>
      <c r="DC7" s="67"/>
      <c r="DD7" s="67"/>
      <c r="DE7" s="67"/>
      <c r="DF7" s="67"/>
      <c r="DG7" s="67"/>
      <c r="DH7" s="67"/>
      <c r="DI7" s="67"/>
      <c r="DJ7" s="67"/>
      <c r="DK7" s="67"/>
      <c r="DL7" s="67"/>
      <c r="DM7" s="67"/>
      <c r="DN7" s="67"/>
      <c r="DO7" s="67"/>
      <c r="DP7" s="67"/>
      <c r="DQ7" s="67"/>
      <c r="DR7" s="67"/>
      <c r="DS7" s="67"/>
      <c r="DT7" s="67"/>
      <c r="DU7" s="67"/>
      <c r="DV7" s="67"/>
      <c r="DW7" s="67"/>
      <c r="DX7" s="67"/>
      <c r="DY7" s="67"/>
      <c r="DZ7" s="67"/>
      <c r="EA7" s="67"/>
      <c r="EB7" s="67"/>
      <c r="EC7" s="67"/>
      <c r="ED7" s="67"/>
      <c r="EE7" s="67"/>
      <c r="EF7" s="67"/>
      <c r="EG7" s="67"/>
      <c r="EH7" s="67"/>
      <c r="EI7" s="67"/>
      <c r="EJ7" s="67"/>
      <c r="EK7" s="67"/>
      <c r="EL7" s="67"/>
      <c r="EM7" s="67"/>
      <c r="EN7" s="67"/>
      <c r="EO7" s="67"/>
      <c r="EP7" s="67"/>
      <c r="EQ7" s="67"/>
      <c r="ER7" s="67"/>
      <c r="ES7" s="67"/>
      <c r="ET7" s="67"/>
      <c r="EU7" s="67"/>
      <c r="EV7" s="67"/>
      <c r="EW7" s="67"/>
      <c r="EX7" s="67"/>
      <c r="EY7" s="67"/>
      <c r="EZ7" s="67"/>
      <c r="FA7" s="67"/>
      <c r="FB7" s="67"/>
      <c r="FC7" s="67"/>
      <c r="FD7" s="67"/>
      <c r="FE7" s="67"/>
      <c r="FF7" s="67"/>
      <c r="FG7" s="67"/>
      <c r="FH7" s="67"/>
      <c r="FI7" s="67"/>
      <c r="FJ7" s="67"/>
      <c r="FK7" s="67"/>
      <c r="FL7" s="67"/>
      <c r="FM7" s="67"/>
      <c r="FN7" s="67"/>
      <c r="FO7" s="67"/>
      <c r="FP7" s="67"/>
      <c r="FQ7" s="67"/>
      <c r="FR7" s="67"/>
      <c r="FS7" s="67"/>
      <c r="FT7" s="67"/>
      <c r="FU7" s="67"/>
      <c r="FV7" s="67"/>
      <c r="FW7" s="67"/>
      <c r="FX7" s="67"/>
      <c r="FY7" s="67"/>
      <c r="FZ7" s="67"/>
      <c r="GA7" s="67"/>
      <c r="GB7" s="67"/>
      <c r="GC7" s="67"/>
      <c r="GD7" s="67"/>
      <c r="GE7" s="67"/>
      <c r="GF7" s="67"/>
      <c r="GG7" s="67"/>
      <c r="GH7" s="67"/>
      <c r="GI7" s="67"/>
      <c r="GJ7" s="67"/>
      <c r="GK7" s="67"/>
      <c r="GL7" s="67"/>
      <c r="GM7" s="67"/>
      <c r="GN7" s="67"/>
      <c r="GO7" s="67"/>
      <c r="GP7" s="67"/>
      <c r="GQ7" s="67"/>
      <c r="GR7" s="67"/>
      <c r="GS7" s="67"/>
      <c r="GT7" s="67"/>
      <c r="GU7" s="67"/>
      <c r="GV7" s="67"/>
      <c r="GW7" s="67"/>
      <c r="GX7" s="67"/>
      <c r="GY7" s="67"/>
      <c r="GZ7" s="67"/>
      <c r="HA7" s="67"/>
      <c r="HB7" s="67"/>
      <c r="HC7" s="67"/>
      <c r="HD7" s="67"/>
      <c r="HE7" s="67"/>
      <c r="HF7" s="67"/>
      <c r="HG7" s="67"/>
      <c r="HH7" s="67"/>
      <c r="HI7" s="67"/>
      <c r="HJ7" s="67"/>
      <c r="HK7" s="67"/>
      <c r="HL7" s="67"/>
      <c r="HM7" s="67"/>
      <c r="HN7" s="67"/>
      <c r="HO7" s="67"/>
      <c r="HP7" s="67"/>
      <c r="HQ7" s="67"/>
      <c r="HR7" s="67"/>
      <c r="HS7" s="67"/>
      <c r="HT7" s="67"/>
      <c r="HU7" s="67"/>
      <c r="HV7" s="67"/>
      <c r="HW7" s="67"/>
      <c r="HX7" s="67"/>
      <c r="HY7" s="67"/>
      <c r="HZ7" s="67"/>
    </row>
    <row r="8" s="30" customFormat="1" ht="22" customHeight="1" spans="1:234">
      <c r="A8" s="10"/>
      <c r="B8" s="10"/>
      <c r="C8" s="13"/>
      <c r="D8" s="14"/>
      <c r="E8" s="14"/>
      <c r="F8" s="14"/>
      <c r="G8" s="15"/>
      <c r="H8" s="16"/>
      <c r="I8" s="12"/>
      <c r="J8" s="43"/>
      <c r="K8" s="68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67"/>
      <c r="Y8" s="67"/>
      <c r="Z8" s="67"/>
      <c r="AA8" s="67"/>
      <c r="AB8" s="67"/>
      <c r="AC8" s="67"/>
      <c r="AD8" s="67"/>
      <c r="AE8" s="67"/>
      <c r="AF8" s="67"/>
      <c r="AG8" s="67"/>
      <c r="AH8" s="67"/>
      <c r="AI8" s="67"/>
      <c r="AJ8" s="67"/>
      <c r="AK8" s="67"/>
      <c r="AL8" s="67"/>
      <c r="AM8" s="67"/>
      <c r="AN8" s="67"/>
      <c r="AO8" s="67"/>
      <c r="AP8" s="67"/>
      <c r="AQ8" s="67"/>
      <c r="AR8" s="67"/>
      <c r="AS8" s="67"/>
      <c r="AT8" s="67"/>
      <c r="AU8" s="67"/>
      <c r="AV8" s="67"/>
      <c r="AW8" s="67"/>
      <c r="AX8" s="67"/>
      <c r="AY8" s="67"/>
      <c r="AZ8" s="67"/>
      <c r="BA8" s="67"/>
      <c r="BB8" s="67"/>
      <c r="BC8" s="67"/>
      <c r="BD8" s="67"/>
      <c r="BE8" s="67"/>
      <c r="BF8" s="67"/>
      <c r="BG8" s="67"/>
      <c r="BH8" s="67"/>
      <c r="BI8" s="67"/>
      <c r="BJ8" s="67"/>
      <c r="BK8" s="67"/>
      <c r="BL8" s="67"/>
      <c r="BM8" s="67"/>
      <c r="BN8" s="67"/>
      <c r="BO8" s="67"/>
      <c r="BP8" s="67"/>
      <c r="BQ8" s="67"/>
      <c r="BR8" s="67"/>
      <c r="BS8" s="67"/>
      <c r="BT8" s="67"/>
      <c r="BU8" s="67"/>
      <c r="BV8" s="67"/>
      <c r="BW8" s="67"/>
      <c r="BX8" s="67"/>
      <c r="BY8" s="67"/>
      <c r="BZ8" s="67"/>
      <c r="CA8" s="67"/>
      <c r="CB8" s="67"/>
      <c r="CC8" s="67"/>
      <c r="CD8" s="67"/>
      <c r="CE8" s="67"/>
      <c r="CF8" s="67"/>
      <c r="CG8" s="67"/>
      <c r="CH8" s="67"/>
      <c r="CI8" s="67"/>
      <c r="CJ8" s="67"/>
      <c r="CK8" s="67"/>
      <c r="CL8" s="67"/>
      <c r="CM8" s="67"/>
      <c r="CN8" s="67"/>
      <c r="CO8" s="67"/>
      <c r="CP8" s="67"/>
      <c r="CQ8" s="67"/>
      <c r="CR8" s="67"/>
      <c r="CS8" s="67"/>
      <c r="CT8" s="67"/>
      <c r="CU8" s="67"/>
      <c r="CV8" s="67"/>
      <c r="CW8" s="67"/>
      <c r="CX8" s="67"/>
      <c r="CY8" s="67"/>
      <c r="CZ8" s="67"/>
      <c r="DA8" s="67"/>
      <c r="DB8" s="67"/>
      <c r="DC8" s="67"/>
      <c r="DD8" s="67"/>
      <c r="DE8" s="67"/>
      <c r="DF8" s="67"/>
      <c r="DG8" s="67"/>
      <c r="DH8" s="67"/>
      <c r="DI8" s="67"/>
      <c r="DJ8" s="67"/>
      <c r="DK8" s="67"/>
      <c r="DL8" s="67"/>
      <c r="DM8" s="67"/>
      <c r="DN8" s="67"/>
      <c r="DO8" s="67"/>
      <c r="DP8" s="67"/>
      <c r="DQ8" s="67"/>
      <c r="DR8" s="67"/>
      <c r="DS8" s="67"/>
      <c r="DT8" s="67"/>
      <c r="DU8" s="67"/>
      <c r="DV8" s="67"/>
      <c r="DW8" s="67"/>
      <c r="DX8" s="67"/>
      <c r="DY8" s="67"/>
      <c r="DZ8" s="67"/>
      <c r="EA8" s="67"/>
      <c r="EB8" s="67"/>
      <c r="EC8" s="67"/>
      <c r="ED8" s="67"/>
      <c r="EE8" s="67"/>
      <c r="EF8" s="67"/>
      <c r="EG8" s="67"/>
      <c r="EH8" s="67"/>
      <c r="EI8" s="67"/>
      <c r="EJ8" s="67"/>
      <c r="EK8" s="67"/>
      <c r="EL8" s="67"/>
      <c r="EM8" s="67"/>
      <c r="EN8" s="67"/>
      <c r="EO8" s="67"/>
      <c r="EP8" s="67"/>
      <c r="EQ8" s="67"/>
      <c r="ER8" s="67"/>
      <c r="ES8" s="67"/>
      <c r="ET8" s="67"/>
      <c r="EU8" s="67"/>
      <c r="EV8" s="67"/>
      <c r="EW8" s="67"/>
      <c r="EX8" s="67"/>
      <c r="EY8" s="67"/>
      <c r="EZ8" s="67"/>
      <c r="FA8" s="67"/>
      <c r="FB8" s="67"/>
      <c r="FC8" s="67"/>
      <c r="FD8" s="67"/>
      <c r="FE8" s="67"/>
      <c r="FF8" s="67"/>
      <c r="FG8" s="67"/>
      <c r="FH8" s="67"/>
      <c r="FI8" s="67"/>
      <c r="FJ8" s="67"/>
      <c r="FK8" s="67"/>
      <c r="FL8" s="67"/>
      <c r="FM8" s="67"/>
      <c r="FN8" s="67"/>
      <c r="FO8" s="67"/>
      <c r="FP8" s="67"/>
      <c r="FQ8" s="67"/>
      <c r="FR8" s="67"/>
      <c r="FS8" s="67"/>
      <c r="FT8" s="67"/>
      <c r="FU8" s="67"/>
      <c r="FV8" s="67"/>
      <c r="FW8" s="67"/>
      <c r="FX8" s="67"/>
      <c r="FY8" s="67"/>
      <c r="FZ8" s="67"/>
      <c r="GA8" s="67"/>
      <c r="GB8" s="67"/>
      <c r="GC8" s="67"/>
      <c r="GD8" s="67"/>
      <c r="GE8" s="67"/>
      <c r="GF8" s="67"/>
      <c r="GG8" s="67"/>
      <c r="GH8" s="67"/>
      <c r="GI8" s="67"/>
      <c r="GJ8" s="67"/>
      <c r="GK8" s="67"/>
      <c r="GL8" s="67"/>
      <c r="GM8" s="67"/>
      <c r="GN8" s="67"/>
      <c r="GO8" s="67"/>
      <c r="GP8" s="67"/>
      <c r="GQ8" s="67"/>
      <c r="GR8" s="67"/>
      <c r="GS8" s="67"/>
      <c r="GT8" s="67"/>
      <c r="GU8" s="67"/>
      <c r="GV8" s="67"/>
      <c r="GW8" s="67"/>
      <c r="GX8" s="67"/>
      <c r="GY8" s="67"/>
      <c r="GZ8" s="67"/>
      <c r="HA8" s="67"/>
      <c r="HB8" s="67"/>
      <c r="HC8" s="67"/>
      <c r="HD8" s="67"/>
      <c r="HE8" s="67"/>
      <c r="HF8" s="67"/>
      <c r="HG8" s="67"/>
      <c r="HH8" s="67"/>
      <c r="HI8" s="67"/>
      <c r="HJ8" s="67"/>
      <c r="HK8" s="67"/>
      <c r="HL8" s="67"/>
      <c r="HM8" s="67"/>
      <c r="HN8" s="67"/>
      <c r="HO8" s="67"/>
      <c r="HP8" s="67"/>
      <c r="HQ8" s="67"/>
      <c r="HR8" s="67"/>
      <c r="HS8" s="67"/>
      <c r="HT8" s="67"/>
      <c r="HU8" s="67"/>
      <c r="HV8" s="67"/>
      <c r="HW8" s="67"/>
      <c r="HX8" s="67"/>
      <c r="HY8" s="67"/>
      <c r="HZ8" s="67"/>
    </row>
    <row r="9" s="30" customFormat="1" ht="22" customHeight="1" spans="1:234">
      <c r="A9" s="10"/>
      <c r="B9" s="10"/>
      <c r="C9" s="18" t="s">
        <v>99</v>
      </c>
      <c r="D9" s="19"/>
      <c r="E9" s="19"/>
      <c r="F9" s="19"/>
      <c r="G9" s="20"/>
      <c r="H9" s="16">
        <f>SUM(H5:H8)</f>
        <v>178.19</v>
      </c>
      <c r="I9" s="12"/>
      <c r="J9" s="43">
        <f>SUM(J5:J8)</f>
        <v>110478</v>
      </c>
      <c r="K9" s="68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67"/>
      <c r="Y9" s="67"/>
      <c r="Z9" s="67"/>
      <c r="AA9" s="67"/>
      <c r="AB9" s="67"/>
      <c r="AC9" s="67"/>
      <c r="AD9" s="67"/>
      <c r="AE9" s="67"/>
      <c r="AF9" s="67"/>
      <c r="AG9" s="67"/>
      <c r="AH9" s="67"/>
      <c r="AI9" s="67"/>
      <c r="AJ9" s="67"/>
      <c r="AK9" s="67"/>
      <c r="AL9" s="67"/>
      <c r="AM9" s="67"/>
      <c r="AN9" s="67"/>
      <c r="AO9" s="67"/>
      <c r="AP9" s="67"/>
      <c r="AQ9" s="67"/>
      <c r="AR9" s="67"/>
      <c r="AS9" s="67"/>
      <c r="AT9" s="67"/>
      <c r="AU9" s="67"/>
      <c r="AV9" s="67"/>
      <c r="AW9" s="67"/>
      <c r="AX9" s="67"/>
      <c r="AY9" s="67"/>
      <c r="AZ9" s="67"/>
      <c r="BA9" s="67"/>
      <c r="BB9" s="67"/>
      <c r="BC9" s="67"/>
      <c r="BD9" s="67"/>
      <c r="BE9" s="67"/>
      <c r="BF9" s="67"/>
      <c r="BG9" s="67"/>
      <c r="BH9" s="67"/>
      <c r="BI9" s="67"/>
      <c r="BJ9" s="67"/>
      <c r="BK9" s="67"/>
      <c r="BL9" s="67"/>
      <c r="BM9" s="67"/>
      <c r="BN9" s="67"/>
      <c r="BO9" s="67"/>
      <c r="BP9" s="67"/>
      <c r="BQ9" s="67"/>
      <c r="BR9" s="67"/>
      <c r="BS9" s="67"/>
      <c r="BT9" s="67"/>
      <c r="BU9" s="67"/>
      <c r="BV9" s="67"/>
      <c r="BW9" s="67"/>
      <c r="BX9" s="67"/>
      <c r="BY9" s="67"/>
      <c r="BZ9" s="67"/>
      <c r="CA9" s="67"/>
      <c r="CB9" s="67"/>
      <c r="CC9" s="67"/>
      <c r="CD9" s="67"/>
      <c r="CE9" s="67"/>
      <c r="CF9" s="67"/>
      <c r="CG9" s="67"/>
      <c r="CH9" s="67"/>
      <c r="CI9" s="67"/>
      <c r="CJ9" s="67"/>
      <c r="CK9" s="67"/>
      <c r="CL9" s="67"/>
      <c r="CM9" s="67"/>
      <c r="CN9" s="67"/>
      <c r="CO9" s="67"/>
      <c r="CP9" s="67"/>
      <c r="CQ9" s="67"/>
      <c r="CR9" s="67"/>
      <c r="CS9" s="67"/>
      <c r="CT9" s="67"/>
      <c r="CU9" s="67"/>
      <c r="CV9" s="67"/>
      <c r="CW9" s="67"/>
      <c r="CX9" s="67"/>
      <c r="CY9" s="67"/>
      <c r="CZ9" s="67"/>
      <c r="DA9" s="67"/>
      <c r="DB9" s="67"/>
      <c r="DC9" s="67"/>
      <c r="DD9" s="67"/>
      <c r="DE9" s="67"/>
      <c r="DF9" s="67"/>
      <c r="DG9" s="67"/>
      <c r="DH9" s="67"/>
      <c r="DI9" s="67"/>
      <c r="DJ9" s="67"/>
      <c r="DK9" s="67"/>
      <c r="DL9" s="67"/>
      <c r="DM9" s="67"/>
      <c r="DN9" s="67"/>
      <c r="DO9" s="67"/>
      <c r="DP9" s="67"/>
      <c r="DQ9" s="67"/>
      <c r="DR9" s="67"/>
      <c r="DS9" s="67"/>
      <c r="DT9" s="67"/>
      <c r="DU9" s="67"/>
      <c r="DV9" s="67"/>
      <c r="DW9" s="67"/>
      <c r="DX9" s="67"/>
      <c r="DY9" s="67"/>
      <c r="DZ9" s="67"/>
      <c r="EA9" s="67"/>
      <c r="EB9" s="67"/>
      <c r="EC9" s="67"/>
      <c r="ED9" s="67"/>
      <c r="EE9" s="67"/>
      <c r="EF9" s="67"/>
      <c r="EG9" s="67"/>
      <c r="EH9" s="67"/>
      <c r="EI9" s="67"/>
      <c r="EJ9" s="67"/>
      <c r="EK9" s="67"/>
      <c r="EL9" s="67"/>
      <c r="EM9" s="67"/>
      <c r="EN9" s="67"/>
      <c r="EO9" s="67"/>
      <c r="EP9" s="67"/>
      <c r="EQ9" s="67"/>
      <c r="ER9" s="67"/>
      <c r="ES9" s="67"/>
      <c r="ET9" s="67"/>
      <c r="EU9" s="67"/>
      <c r="EV9" s="67"/>
      <c r="EW9" s="67"/>
      <c r="EX9" s="67"/>
      <c r="EY9" s="67"/>
      <c r="EZ9" s="67"/>
      <c r="FA9" s="67"/>
      <c r="FB9" s="67"/>
      <c r="FC9" s="67"/>
      <c r="FD9" s="67"/>
      <c r="FE9" s="67"/>
      <c r="FF9" s="67"/>
      <c r="FG9" s="67"/>
      <c r="FH9" s="67"/>
      <c r="FI9" s="67"/>
      <c r="FJ9" s="67"/>
      <c r="FK9" s="67"/>
      <c r="FL9" s="67"/>
      <c r="FM9" s="67"/>
      <c r="FN9" s="67"/>
      <c r="FO9" s="67"/>
      <c r="FP9" s="67"/>
      <c r="FQ9" s="67"/>
      <c r="FR9" s="67"/>
      <c r="FS9" s="67"/>
      <c r="FT9" s="67"/>
      <c r="FU9" s="67"/>
      <c r="FV9" s="67"/>
      <c r="FW9" s="67"/>
      <c r="FX9" s="67"/>
      <c r="FY9" s="67"/>
      <c r="FZ9" s="67"/>
      <c r="GA9" s="67"/>
      <c r="GB9" s="67"/>
      <c r="GC9" s="67"/>
      <c r="GD9" s="67"/>
      <c r="GE9" s="67"/>
      <c r="GF9" s="67"/>
      <c r="GG9" s="67"/>
      <c r="GH9" s="67"/>
      <c r="GI9" s="67"/>
      <c r="GJ9" s="67"/>
      <c r="GK9" s="67"/>
      <c r="GL9" s="67"/>
      <c r="GM9" s="67"/>
      <c r="GN9" s="67"/>
      <c r="GO9" s="67"/>
      <c r="GP9" s="67"/>
      <c r="GQ9" s="67"/>
      <c r="GR9" s="67"/>
      <c r="GS9" s="67"/>
      <c r="GT9" s="67"/>
      <c r="GU9" s="67"/>
      <c r="GV9" s="67"/>
      <c r="GW9" s="67"/>
      <c r="GX9" s="67"/>
      <c r="GY9" s="67"/>
      <c r="GZ9" s="67"/>
      <c r="HA9" s="67"/>
      <c r="HB9" s="67"/>
      <c r="HC9" s="67"/>
      <c r="HD9" s="67"/>
      <c r="HE9" s="67"/>
      <c r="HF9" s="67"/>
      <c r="HG9" s="67"/>
      <c r="HH9" s="67"/>
      <c r="HI9" s="67"/>
      <c r="HJ9" s="67"/>
      <c r="HK9" s="67"/>
      <c r="HL9" s="67"/>
      <c r="HM9" s="67"/>
      <c r="HN9" s="67"/>
      <c r="HO9" s="67"/>
      <c r="HP9" s="67"/>
      <c r="HQ9" s="67"/>
      <c r="HR9" s="67"/>
      <c r="HS9" s="67"/>
      <c r="HT9" s="67"/>
      <c r="HU9" s="67"/>
      <c r="HV9" s="67"/>
      <c r="HW9" s="67"/>
      <c r="HX9" s="67"/>
      <c r="HY9" s="67"/>
      <c r="HZ9" s="67"/>
    </row>
    <row r="10" s="59" customFormat="1" ht="22" customHeight="1" spans="1:11">
      <c r="A10" s="71" t="s">
        <v>100</v>
      </c>
      <c r="B10" s="23"/>
      <c r="C10" s="23"/>
      <c r="D10" s="23"/>
      <c r="E10" s="23"/>
      <c r="F10" s="23"/>
      <c r="G10" s="23"/>
      <c r="H10" s="65"/>
      <c r="I10" s="65"/>
      <c r="J10" s="65"/>
      <c r="K10" s="70"/>
    </row>
    <row r="11" s="30" customFormat="1" ht="22" customHeight="1" spans="1:11">
      <c r="A11" s="10" t="s">
        <v>101</v>
      </c>
      <c r="B11" s="11" t="s">
        <v>102</v>
      </c>
      <c r="C11" s="16" t="s">
        <v>103</v>
      </c>
      <c r="D11" s="16"/>
      <c r="E11" s="16"/>
      <c r="F11" s="16"/>
      <c r="G11" s="16" t="s">
        <v>104</v>
      </c>
      <c r="H11" s="12" t="s">
        <v>105</v>
      </c>
      <c r="I11" s="11" t="s">
        <v>88</v>
      </c>
      <c r="J11" s="41" t="s">
        <v>89</v>
      </c>
      <c r="K11" s="10" t="s">
        <v>106</v>
      </c>
    </row>
    <row r="12" s="30" customFormat="1" ht="18" customHeight="1" spans="1:234">
      <c r="A12" s="10"/>
      <c r="B12" s="10"/>
      <c r="C12" s="10"/>
      <c r="D12" s="10"/>
      <c r="E12" s="10"/>
      <c r="F12" s="10"/>
      <c r="G12" s="16"/>
      <c r="H12" s="12"/>
      <c r="I12" s="25"/>
      <c r="J12" s="41"/>
      <c r="K12" s="68"/>
      <c r="L12" s="67"/>
      <c r="M12" s="67"/>
      <c r="N12" s="67"/>
      <c r="O12" s="67"/>
      <c r="P12" s="67"/>
      <c r="Q12" s="67"/>
      <c r="R12" s="67"/>
      <c r="S12" s="67"/>
      <c r="T12" s="67"/>
      <c r="U12" s="67"/>
      <c r="V12" s="67"/>
      <c r="W12" s="67"/>
      <c r="X12" s="67"/>
      <c r="Y12" s="67"/>
      <c r="Z12" s="67"/>
      <c r="AA12" s="67"/>
      <c r="AB12" s="67"/>
      <c r="AC12" s="67"/>
      <c r="AD12" s="67"/>
      <c r="AE12" s="67"/>
      <c r="AF12" s="67"/>
      <c r="AG12" s="67"/>
      <c r="AH12" s="67"/>
      <c r="AI12" s="67"/>
      <c r="AJ12" s="67"/>
      <c r="AK12" s="67"/>
      <c r="AL12" s="67"/>
      <c r="AM12" s="67"/>
      <c r="AN12" s="67"/>
      <c r="AO12" s="67"/>
      <c r="AP12" s="67"/>
      <c r="AQ12" s="67"/>
      <c r="AR12" s="67"/>
      <c r="AS12" s="67"/>
      <c r="AT12" s="67"/>
      <c r="AU12" s="67"/>
      <c r="AV12" s="67"/>
      <c r="AW12" s="67"/>
      <c r="AX12" s="67"/>
      <c r="AY12" s="67"/>
      <c r="AZ12" s="67"/>
      <c r="BA12" s="67"/>
      <c r="BB12" s="67"/>
      <c r="BC12" s="67"/>
      <c r="BD12" s="67"/>
      <c r="BE12" s="67"/>
      <c r="BF12" s="67"/>
      <c r="BG12" s="67"/>
      <c r="BH12" s="67"/>
      <c r="BI12" s="67"/>
      <c r="BJ12" s="67"/>
      <c r="BK12" s="67"/>
      <c r="BL12" s="67"/>
      <c r="BM12" s="67"/>
      <c r="BN12" s="67"/>
      <c r="BO12" s="67"/>
      <c r="BP12" s="67"/>
      <c r="BQ12" s="67"/>
      <c r="BR12" s="67"/>
      <c r="BS12" s="67"/>
      <c r="BT12" s="67"/>
      <c r="BU12" s="67"/>
      <c r="BV12" s="67"/>
      <c r="BW12" s="67"/>
      <c r="BX12" s="67"/>
      <c r="BY12" s="67"/>
      <c r="BZ12" s="67"/>
      <c r="CA12" s="67"/>
      <c r="CB12" s="67"/>
      <c r="CC12" s="67"/>
      <c r="CD12" s="67"/>
      <c r="CE12" s="67"/>
      <c r="CF12" s="67"/>
      <c r="CG12" s="67"/>
      <c r="CH12" s="67"/>
      <c r="CI12" s="67"/>
      <c r="CJ12" s="67"/>
      <c r="CK12" s="67"/>
      <c r="CL12" s="67"/>
      <c r="CM12" s="67"/>
      <c r="CN12" s="67"/>
      <c r="CO12" s="67"/>
      <c r="CP12" s="67"/>
      <c r="CQ12" s="67"/>
      <c r="CR12" s="67"/>
      <c r="CS12" s="67"/>
      <c r="CT12" s="67"/>
      <c r="CU12" s="67"/>
      <c r="CV12" s="67"/>
      <c r="CW12" s="67"/>
      <c r="CX12" s="67"/>
      <c r="CY12" s="67"/>
      <c r="CZ12" s="67"/>
      <c r="DA12" s="67"/>
      <c r="DB12" s="67"/>
      <c r="DC12" s="67"/>
      <c r="DD12" s="67"/>
      <c r="DE12" s="67"/>
      <c r="DF12" s="67"/>
      <c r="DG12" s="67"/>
      <c r="DH12" s="67"/>
      <c r="DI12" s="67"/>
      <c r="DJ12" s="67"/>
      <c r="DK12" s="67"/>
      <c r="DL12" s="67"/>
      <c r="DM12" s="67"/>
      <c r="DN12" s="67"/>
      <c r="DO12" s="67"/>
      <c r="DP12" s="67"/>
      <c r="DQ12" s="67"/>
      <c r="DR12" s="67"/>
      <c r="DS12" s="67"/>
      <c r="DT12" s="67"/>
      <c r="DU12" s="67"/>
      <c r="DV12" s="67"/>
      <c r="DW12" s="67"/>
      <c r="DX12" s="67"/>
      <c r="DY12" s="67"/>
      <c r="DZ12" s="67"/>
      <c r="EA12" s="67"/>
      <c r="EB12" s="67"/>
      <c r="EC12" s="67"/>
      <c r="ED12" s="67"/>
      <c r="EE12" s="67"/>
      <c r="EF12" s="67"/>
      <c r="EG12" s="67"/>
      <c r="EH12" s="67"/>
      <c r="EI12" s="67"/>
      <c r="EJ12" s="67"/>
      <c r="EK12" s="67"/>
      <c r="EL12" s="67"/>
      <c r="EM12" s="67"/>
      <c r="EN12" s="67"/>
      <c r="EO12" s="67"/>
      <c r="EP12" s="67"/>
      <c r="EQ12" s="67"/>
      <c r="ER12" s="67"/>
      <c r="ES12" s="67"/>
      <c r="ET12" s="67"/>
      <c r="EU12" s="67"/>
      <c r="EV12" s="67"/>
      <c r="EW12" s="67"/>
      <c r="EX12" s="67"/>
      <c r="EY12" s="67"/>
      <c r="EZ12" s="67"/>
      <c r="FA12" s="67"/>
      <c r="FB12" s="67"/>
      <c r="FC12" s="67"/>
      <c r="FD12" s="67"/>
      <c r="FE12" s="67"/>
      <c r="FF12" s="67"/>
      <c r="FG12" s="67"/>
      <c r="FH12" s="67"/>
      <c r="FI12" s="67"/>
      <c r="FJ12" s="67"/>
      <c r="FK12" s="67"/>
      <c r="FL12" s="67"/>
      <c r="FM12" s="67"/>
      <c r="FN12" s="67"/>
      <c r="FO12" s="67"/>
      <c r="FP12" s="67"/>
      <c r="FQ12" s="67"/>
      <c r="FR12" s="67"/>
      <c r="FS12" s="67"/>
      <c r="FT12" s="67"/>
      <c r="FU12" s="67"/>
      <c r="FV12" s="67"/>
      <c r="FW12" s="67"/>
      <c r="FX12" s="67"/>
      <c r="FY12" s="67"/>
      <c r="FZ12" s="67"/>
      <c r="GA12" s="67"/>
      <c r="GB12" s="67"/>
      <c r="GC12" s="67"/>
      <c r="GD12" s="67"/>
      <c r="GE12" s="67"/>
      <c r="GF12" s="67"/>
      <c r="GG12" s="67"/>
      <c r="GH12" s="67"/>
      <c r="GI12" s="67"/>
      <c r="GJ12" s="67"/>
      <c r="GK12" s="67"/>
      <c r="GL12" s="67"/>
      <c r="GM12" s="67"/>
      <c r="GN12" s="67"/>
      <c r="GO12" s="67"/>
      <c r="GP12" s="67"/>
      <c r="GQ12" s="67"/>
      <c r="GR12" s="67"/>
      <c r="GS12" s="67"/>
      <c r="GT12" s="67"/>
      <c r="GU12" s="67"/>
      <c r="GV12" s="67"/>
      <c r="GW12" s="67"/>
      <c r="GX12" s="67"/>
      <c r="GY12" s="67"/>
      <c r="GZ12" s="67"/>
      <c r="HA12" s="67"/>
      <c r="HB12" s="67"/>
      <c r="HC12" s="67"/>
      <c r="HD12" s="67"/>
      <c r="HE12" s="67"/>
      <c r="HF12" s="67"/>
      <c r="HG12" s="67"/>
      <c r="HH12" s="67"/>
      <c r="HI12" s="67"/>
      <c r="HJ12" s="67"/>
      <c r="HK12" s="67"/>
      <c r="HL12" s="67"/>
      <c r="HM12" s="67"/>
      <c r="HN12" s="67"/>
      <c r="HO12" s="67"/>
      <c r="HP12" s="67"/>
      <c r="HQ12" s="67"/>
      <c r="HR12" s="67"/>
      <c r="HS12" s="67"/>
      <c r="HT12" s="67"/>
      <c r="HU12" s="67"/>
      <c r="HV12" s="67"/>
      <c r="HW12" s="67"/>
      <c r="HX12" s="67"/>
      <c r="HY12" s="67"/>
      <c r="HZ12" s="67"/>
    </row>
    <row r="13" s="30" customFormat="1" ht="30" customHeight="1" spans="1:234">
      <c r="A13" s="10"/>
      <c r="B13" s="10"/>
      <c r="C13" s="10"/>
      <c r="D13" s="10"/>
      <c r="E13" s="10"/>
      <c r="F13" s="10"/>
      <c r="G13" s="16"/>
      <c r="H13" s="25"/>
      <c r="I13" s="25"/>
      <c r="J13" s="41"/>
      <c r="K13" s="68"/>
      <c r="L13" s="67"/>
      <c r="M13" s="67"/>
      <c r="N13" s="67"/>
      <c r="O13" s="67"/>
      <c r="P13" s="67"/>
      <c r="Q13" s="67"/>
      <c r="R13" s="67"/>
      <c r="S13" s="67"/>
      <c r="T13" s="67"/>
      <c r="U13" s="67"/>
      <c r="V13" s="67"/>
      <c r="W13" s="67"/>
      <c r="X13" s="67"/>
      <c r="Y13" s="67"/>
      <c r="Z13" s="67"/>
      <c r="AA13" s="67"/>
      <c r="AB13" s="67"/>
      <c r="AC13" s="67"/>
      <c r="AD13" s="67"/>
      <c r="AE13" s="67"/>
      <c r="AF13" s="67"/>
      <c r="AG13" s="67"/>
      <c r="AH13" s="67"/>
      <c r="AI13" s="67"/>
      <c r="AJ13" s="67"/>
      <c r="AK13" s="67"/>
      <c r="AL13" s="67"/>
      <c r="AM13" s="67"/>
      <c r="AN13" s="67"/>
      <c r="AO13" s="67"/>
      <c r="AP13" s="67"/>
      <c r="AQ13" s="67"/>
      <c r="AR13" s="67"/>
      <c r="AS13" s="67"/>
      <c r="AT13" s="67"/>
      <c r="AU13" s="67"/>
      <c r="AV13" s="67"/>
      <c r="AW13" s="67"/>
      <c r="AX13" s="67"/>
      <c r="AY13" s="67"/>
      <c r="AZ13" s="67"/>
      <c r="BA13" s="67"/>
      <c r="BB13" s="67"/>
      <c r="BC13" s="67"/>
      <c r="BD13" s="67"/>
      <c r="BE13" s="67"/>
      <c r="BF13" s="67"/>
      <c r="BG13" s="67"/>
      <c r="BH13" s="67"/>
      <c r="BI13" s="67"/>
      <c r="BJ13" s="67"/>
      <c r="BK13" s="67"/>
      <c r="BL13" s="67"/>
      <c r="BM13" s="67"/>
      <c r="BN13" s="67"/>
      <c r="BO13" s="67"/>
      <c r="BP13" s="67"/>
      <c r="BQ13" s="67"/>
      <c r="BR13" s="67"/>
      <c r="BS13" s="67"/>
      <c r="BT13" s="67"/>
      <c r="BU13" s="67"/>
      <c r="BV13" s="67"/>
      <c r="BW13" s="67"/>
      <c r="BX13" s="67"/>
      <c r="BY13" s="67"/>
      <c r="BZ13" s="67"/>
      <c r="CA13" s="67"/>
      <c r="CB13" s="67"/>
      <c r="CC13" s="67"/>
      <c r="CD13" s="67"/>
      <c r="CE13" s="67"/>
      <c r="CF13" s="67"/>
      <c r="CG13" s="67"/>
      <c r="CH13" s="67"/>
      <c r="CI13" s="67"/>
      <c r="CJ13" s="67"/>
      <c r="CK13" s="67"/>
      <c r="CL13" s="67"/>
      <c r="CM13" s="67"/>
      <c r="CN13" s="67"/>
      <c r="CO13" s="67"/>
      <c r="CP13" s="67"/>
      <c r="CQ13" s="67"/>
      <c r="CR13" s="67"/>
      <c r="CS13" s="67"/>
      <c r="CT13" s="67"/>
      <c r="CU13" s="67"/>
      <c r="CV13" s="67"/>
      <c r="CW13" s="67"/>
      <c r="CX13" s="67"/>
      <c r="CY13" s="67"/>
      <c r="CZ13" s="67"/>
      <c r="DA13" s="67"/>
      <c r="DB13" s="67"/>
      <c r="DC13" s="67"/>
      <c r="DD13" s="67"/>
      <c r="DE13" s="67"/>
      <c r="DF13" s="67"/>
      <c r="DG13" s="67"/>
      <c r="DH13" s="67"/>
      <c r="DI13" s="67"/>
      <c r="DJ13" s="67"/>
      <c r="DK13" s="67"/>
      <c r="DL13" s="67"/>
      <c r="DM13" s="67"/>
      <c r="DN13" s="67"/>
      <c r="DO13" s="67"/>
      <c r="DP13" s="67"/>
      <c r="DQ13" s="67"/>
      <c r="DR13" s="67"/>
      <c r="DS13" s="67"/>
      <c r="DT13" s="67"/>
      <c r="DU13" s="67"/>
      <c r="DV13" s="67"/>
      <c r="DW13" s="67"/>
      <c r="DX13" s="67"/>
      <c r="DY13" s="67"/>
      <c r="DZ13" s="67"/>
      <c r="EA13" s="67"/>
      <c r="EB13" s="67"/>
      <c r="EC13" s="67"/>
      <c r="ED13" s="67"/>
      <c r="EE13" s="67"/>
      <c r="EF13" s="67"/>
      <c r="EG13" s="67"/>
      <c r="EH13" s="67"/>
      <c r="EI13" s="67"/>
      <c r="EJ13" s="67"/>
      <c r="EK13" s="67"/>
      <c r="EL13" s="67"/>
      <c r="EM13" s="67"/>
      <c r="EN13" s="67"/>
      <c r="EO13" s="67"/>
      <c r="EP13" s="67"/>
      <c r="EQ13" s="67"/>
      <c r="ER13" s="67"/>
      <c r="ES13" s="67"/>
      <c r="ET13" s="67"/>
      <c r="EU13" s="67"/>
      <c r="EV13" s="67"/>
      <c r="EW13" s="67"/>
      <c r="EX13" s="67"/>
      <c r="EY13" s="67"/>
      <c r="EZ13" s="67"/>
      <c r="FA13" s="67"/>
      <c r="FB13" s="67"/>
      <c r="FC13" s="67"/>
      <c r="FD13" s="67"/>
      <c r="FE13" s="67"/>
      <c r="FF13" s="67"/>
      <c r="FG13" s="67"/>
      <c r="FH13" s="67"/>
      <c r="FI13" s="67"/>
      <c r="FJ13" s="67"/>
      <c r="FK13" s="67"/>
      <c r="FL13" s="67"/>
      <c r="FM13" s="67"/>
      <c r="FN13" s="67"/>
      <c r="FO13" s="67"/>
      <c r="FP13" s="67"/>
      <c r="FQ13" s="67"/>
      <c r="FR13" s="67"/>
      <c r="FS13" s="67"/>
      <c r="FT13" s="67"/>
      <c r="FU13" s="67"/>
      <c r="FV13" s="67"/>
      <c r="FW13" s="67"/>
      <c r="FX13" s="67"/>
      <c r="FY13" s="67"/>
      <c r="FZ13" s="67"/>
      <c r="GA13" s="67"/>
      <c r="GB13" s="67"/>
      <c r="GC13" s="67"/>
      <c r="GD13" s="67"/>
      <c r="GE13" s="67"/>
      <c r="GF13" s="67"/>
      <c r="GG13" s="67"/>
      <c r="GH13" s="67"/>
      <c r="GI13" s="67"/>
      <c r="GJ13" s="67"/>
      <c r="GK13" s="67"/>
      <c r="GL13" s="67"/>
      <c r="GM13" s="67"/>
      <c r="GN13" s="67"/>
      <c r="GO13" s="67"/>
      <c r="GP13" s="67"/>
      <c r="GQ13" s="67"/>
      <c r="GR13" s="67"/>
      <c r="GS13" s="67"/>
      <c r="GT13" s="67"/>
      <c r="GU13" s="67"/>
      <c r="GV13" s="67"/>
      <c r="GW13" s="67"/>
      <c r="GX13" s="67"/>
      <c r="GY13" s="67"/>
      <c r="GZ13" s="67"/>
      <c r="HA13" s="67"/>
      <c r="HB13" s="67"/>
      <c r="HC13" s="67"/>
      <c r="HD13" s="67"/>
      <c r="HE13" s="67"/>
      <c r="HF13" s="67"/>
      <c r="HG13" s="67"/>
      <c r="HH13" s="67"/>
      <c r="HI13" s="67"/>
      <c r="HJ13" s="67"/>
      <c r="HK13" s="67"/>
      <c r="HL13" s="67"/>
      <c r="HM13" s="67"/>
      <c r="HN13" s="67"/>
      <c r="HO13" s="67"/>
      <c r="HP13" s="67"/>
      <c r="HQ13" s="67"/>
      <c r="HR13" s="67"/>
      <c r="HS13" s="67"/>
      <c r="HT13" s="67"/>
      <c r="HU13" s="67"/>
      <c r="HV13" s="67"/>
      <c r="HW13" s="67"/>
      <c r="HX13" s="67"/>
      <c r="HY13" s="67"/>
      <c r="HZ13" s="67"/>
    </row>
    <row r="14" s="30" customFormat="1" ht="26" customHeight="1" spans="1:11">
      <c r="A14" s="10"/>
      <c r="B14" s="9" t="s">
        <v>99</v>
      </c>
      <c r="C14" s="9"/>
      <c r="D14" s="9"/>
      <c r="E14" s="9"/>
      <c r="F14" s="9"/>
      <c r="G14" s="12"/>
      <c r="H14" s="12"/>
      <c r="I14" s="12"/>
      <c r="J14" s="40"/>
      <c r="K14" s="10"/>
    </row>
    <row r="15" s="30" customFormat="1" ht="25" customHeight="1" spans="1:11">
      <c r="A15" s="10"/>
      <c r="B15" s="26" t="s">
        <v>115</v>
      </c>
      <c r="C15" s="27"/>
      <c r="D15" s="27"/>
      <c r="E15" s="27"/>
      <c r="F15" s="28"/>
      <c r="G15" s="29"/>
      <c r="H15" s="29"/>
      <c r="I15" s="12"/>
      <c r="J15" s="40">
        <f>J9</f>
        <v>110478</v>
      </c>
      <c r="K15" s="10"/>
    </row>
    <row r="16" s="30" customFormat="1" ht="19.5" customHeight="1" spans="3:10">
      <c r="C16" s="31"/>
      <c r="D16" s="32"/>
      <c r="E16" s="32"/>
      <c r="F16" s="32"/>
      <c r="G16" s="33" t="s">
        <v>116</v>
      </c>
      <c r="H16" s="33"/>
      <c r="I16" s="33"/>
      <c r="J16" s="33"/>
    </row>
    <row r="17" s="30" customFormat="1" ht="19.5" customHeight="1" spans="2:10">
      <c r="B17" s="34"/>
      <c r="C17" s="35"/>
      <c r="D17" s="36"/>
      <c r="E17" s="36"/>
      <c r="F17" s="36"/>
      <c r="G17" s="37">
        <v>44768</v>
      </c>
      <c r="H17" s="37"/>
      <c r="I17" s="37"/>
      <c r="J17" s="37"/>
    </row>
    <row r="18" s="30" customFormat="1" ht="27" customHeight="1" spans="4:9">
      <c r="D18" s="60"/>
      <c r="E18" s="60"/>
      <c r="F18" s="60"/>
      <c r="G18" s="60"/>
      <c r="H18" s="60"/>
      <c r="I18" s="61"/>
    </row>
    <row r="19" s="30" customFormat="1" ht="24" customHeight="1" spans="4:9">
      <c r="D19" s="60"/>
      <c r="E19" s="60"/>
      <c r="F19" s="60"/>
      <c r="G19" s="60"/>
      <c r="H19" s="60"/>
      <c r="I19" s="61"/>
    </row>
  </sheetData>
  <mergeCells count="20">
    <mergeCell ref="A1:K1"/>
    <mergeCell ref="E2:F2"/>
    <mergeCell ref="H2:I2"/>
    <mergeCell ref="A3:K3"/>
    <mergeCell ref="C4:G4"/>
    <mergeCell ref="C5:G5"/>
    <mergeCell ref="C6:G6"/>
    <mergeCell ref="C7:G7"/>
    <mergeCell ref="C8:G8"/>
    <mergeCell ref="C9:G9"/>
    <mergeCell ref="A10:K10"/>
    <mergeCell ref="C11:F11"/>
    <mergeCell ref="C12:F12"/>
    <mergeCell ref="C13:F13"/>
    <mergeCell ref="B14:F14"/>
    <mergeCell ref="B15:F15"/>
    <mergeCell ref="C16:D16"/>
    <mergeCell ref="G16:J16"/>
    <mergeCell ref="C17:D17"/>
    <mergeCell ref="G17:J17"/>
  </mergeCells>
  <printOptions horizontalCentered="1"/>
  <pageMargins left="0.314583333333333" right="0.314583333333333" top="0.786805555555556" bottom="0.708333333333333" header="0.5" footer="0.5"/>
  <pageSetup paperSize="9" orientation="landscape" horizontalDpi="600"/>
  <headerFooter>
    <oddFooter>&amp;C第 &amp;P 页，共 &amp;N 页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HZ19"/>
  <sheetViews>
    <sheetView workbookViewId="0">
      <selection activeCell="E220" sqref="E220"/>
    </sheetView>
  </sheetViews>
  <sheetFormatPr defaultColWidth="9" defaultRowHeight="12.75"/>
  <cols>
    <col min="1" max="1" width="6.875" style="30" customWidth="1"/>
    <col min="2" max="2" width="9.5" style="30" customWidth="1"/>
    <col min="3" max="3" width="12.375" style="30" customWidth="1"/>
    <col min="4" max="4" width="12.625" style="60" customWidth="1"/>
    <col min="5" max="5" width="7.875" style="60" customWidth="1"/>
    <col min="6" max="6" width="11.625" style="60" customWidth="1"/>
    <col min="7" max="7" width="10.875" style="60" customWidth="1"/>
    <col min="8" max="8" width="14.375" style="60" customWidth="1"/>
    <col min="9" max="9" width="14.875" style="61" customWidth="1"/>
    <col min="10" max="10" width="17.125" style="30" customWidth="1"/>
    <col min="11" max="11" width="21.625" style="30" customWidth="1"/>
    <col min="12" max="12" width="13" style="30" customWidth="1"/>
    <col min="13" max="32" width="9" style="30"/>
    <col min="33" max="16384" width="5.625" style="30"/>
  </cols>
  <sheetData>
    <row r="1" s="58" customFormat="1" ht="30" customHeight="1" spans="1:226">
      <c r="A1" s="4" t="s">
        <v>74</v>
      </c>
      <c r="B1" s="5"/>
      <c r="C1" s="5"/>
      <c r="D1" s="5"/>
      <c r="E1" s="5"/>
      <c r="F1" s="5"/>
      <c r="G1" s="5"/>
      <c r="H1" s="5"/>
      <c r="I1" s="5"/>
      <c r="J1" s="5"/>
      <c r="K1" s="5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  <c r="AB1" s="66"/>
      <c r="AC1" s="66"/>
      <c r="AD1" s="66"/>
      <c r="AE1" s="66"/>
      <c r="AF1" s="66"/>
      <c r="AG1" s="66"/>
      <c r="AH1" s="66"/>
      <c r="AI1" s="66"/>
      <c r="AJ1" s="66"/>
      <c r="AK1" s="66"/>
      <c r="AL1" s="66"/>
      <c r="AM1" s="66"/>
      <c r="AN1" s="66"/>
      <c r="AO1" s="66"/>
      <c r="AP1" s="66"/>
      <c r="AQ1" s="66"/>
      <c r="AR1" s="66"/>
      <c r="AS1" s="66"/>
      <c r="AT1" s="66"/>
      <c r="AU1" s="66"/>
      <c r="AV1" s="66"/>
      <c r="AW1" s="66"/>
      <c r="AX1" s="66"/>
      <c r="AY1" s="66"/>
      <c r="AZ1" s="66"/>
      <c r="BA1" s="66"/>
      <c r="BB1" s="66"/>
      <c r="BC1" s="66"/>
      <c r="BD1" s="66"/>
      <c r="BE1" s="66"/>
      <c r="BF1" s="66"/>
      <c r="BG1" s="66"/>
      <c r="BH1" s="66"/>
      <c r="BI1" s="66"/>
      <c r="BJ1" s="66"/>
      <c r="BK1" s="66"/>
      <c r="BL1" s="66"/>
      <c r="BM1" s="66"/>
      <c r="BN1" s="66"/>
      <c r="BO1" s="66"/>
      <c r="BP1" s="66"/>
      <c r="BQ1" s="66"/>
      <c r="BR1" s="66"/>
      <c r="BS1" s="66"/>
      <c r="BT1" s="66"/>
      <c r="BU1" s="66"/>
      <c r="BV1" s="66"/>
      <c r="BW1" s="66"/>
      <c r="BX1" s="66"/>
      <c r="BY1" s="66"/>
      <c r="BZ1" s="66"/>
      <c r="CA1" s="66"/>
      <c r="CB1" s="66"/>
      <c r="CC1" s="66"/>
      <c r="CD1" s="66"/>
      <c r="CE1" s="66"/>
      <c r="CF1" s="66"/>
      <c r="CG1" s="66"/>
      <c r="CH1" s="66"/>
      <c r="CI1" s="66"/>
      <c r="CJ1" s="66"/>
      <c r="CK1" s="66"/>
      <c r="CL1" s="66"/>
      <c r="CM1" s="66"/>
      <c r="CN1" s="66"/>
      <c r="CO1" s="66"/>
      <c r="CP1" s="66"/>
      <c r="CQ1" s="66"/>
      <c r="CR1" s="66"/>
      <c r="CS1" s="66"/>
      <c r="CT1" s="66"/>
      <c r="CU1" s="66"/>
      <c r="CV1" s="66"/>
      <c r="CW1" s="66"/>
      <c r="CX1" s="66"/>
      <c r="CY1" s="66"/>
      <c r="CZ1" s="66"/>
      <c r="DA1" s="66"/>
      <c r="DB1" s="66"/>
      <c r="DC1" s="66"/>
      <c r="DD1" s="66"/>
      <c r="DE1" s="66"/>
      <c r="DF1" s="66"/>
      <c r="DG1" s="66"/>
      <c r="DH1" s="66"/>
      <c r="DI1" s="66"/>
      <c r="DJ1" s="66"/>
      <c r="DK1" s="66"/>
      <c r="DL1" s="66"/>
      <c r="DM1" s="66"/>
      <c r="DN1" s="66"/>
      <c r="DO1" s="66"/>
      <c r="DP1" s="66"/>
      <c r="DQ1" s="66"/>
      <c r="DR1" s="66"/>
      <c r="DS1" s="66"/>
      <c r="DT1" s="66"/>
      <c r="DU1" s="66"/>
      <c r="DV1" s="66"/>
      <c r="DW1" s="66"/>
      <c r="DX1" s="66"/>
      <c r="DY1" s="66"/>
      <c r="DZ1" s="66"/>
      <c r="EA1" s="66"/>
      <c r="EB1" s="66"/>
      <c r="EC1" s="66"/>
      <c r="ED1" s="66"/>
      <c r="EE1" s="66"/>
      <c r="EF1" s="66"/>
      <c r="EG1" s="66"/>
      <c r="EH1" s="66"/>
      <c r="EI1" s="66"/>
      <c r="EJ1" s="66"/>
      <c r="EK1" s="66"/>
      <c r="EL1" s="66"/>
      <c r="EM1" s="66"/>
      <c r="EN1" s="66"/>
      <c r="EO1" s="66"/>
      <c r="EP1" s="66"/>
      <c r="EQ1" s="66"/>
      <c r="ER1" s="66"/>
      <c r="ES1" s="66"/>
      <c r="ET1" s="66"/>
      <c r="EU1" s="66"/>
      <c r="EV1" s="66"/>
      <c r="EW1" s="66"/>
      <c r="EX1" s="66"/>
      <c r="EY1" s="66"/>
      <c r="EZ1" s="66"/>
      <c r="FA1" s="66"/>
      <c r="FB1" s="66"/>
      <c r="FC1" s="66"/>
      <c r="FD1" s="66"/>
      <c r="FE1" s="66"/>
      <c r="FF1" s="66"/>
      <c r="FG1" s="66"/>
      <c r="FH1" s="66"/>
      <c r="FI1" s="66"/>
      <c r="FJ1" s="66"/>
      <c r="FK1" s="66"/>
      <c r="FL1" s="66"/>
      <c r="FM1" s="66"/>
      <c r="FN1" s="66"/>
      <c r="FO1" s="66"/>
      <c r="FP1" s="66"/>
      <c r="FQ1" s="66"/>
      <c r="FR1" s="66"/>
      <c r="FS1" s="66"/>
      <c r="FT1" s="66"/>
      <c r="FU1" s="66"/>
      <c r="FV1" s="66"/>
      <c r="FW1" s="66"/>
      <c r="FX1" s="66"/>
      <c r="FY1" s="66"/>
      <c r="FZ1" s="66"/>
      <c r="GA1" s="66"/>
      <c r="GB1" s="66"/>
      <c r="GC1" s="66"/>
      <c r="GD1" s="66"/>
      <c r="GE1" s="66"/>
      <c r="GF1" s="66"/>
      <c r="GG1" s="66"/>
      <c r="GH1" s="66"/>
      <c r="GI1" s="66"/>
      <c r="GJ1" s="66"/>
      <c r="GK1" s="66"/>
      <c r="GL1" s="66"/>
      <c r="GM1" s="66"/>
      <c r="GN1" s="66"/>
      <c r="GO1" s="66"/>
      <c r="GP1" s="66"/>
      <c r="GQ1" s="66"/>
      <c r="GR1" s="66"/>
      <c r="GS1" s="66"/>
      <c r="GT1" s="66"/>
      <c r="GU1" s="66"/>
      <c r="GV1" s="66"/>
      <c r="GW1" s="66"/>
      <c r="GX1" s="66"/>
      <c r="GY1" s="66"/>
      <c r="GZ1" s="66"/>
      <c r="HA1" s="66"/>
      <c r="HB1" s="66"/>
      <c r="HC1" s="66"/>
      <c r="HD1" s="66"/>
      <c r="HE1" s="66"/>
      <c r="HF1" s="66"/>
      <c r="HG1" s="66"/>
      <c r="HH1" s="66"/>
      <c r="HI1" s="66"/>
      <c r="HJ1" s="66"/>
      <c r="HK1" s="66"/>
      <c r="HL1" s="66"/>
      <c r="HM1" s="66"/>
      <c r="HN1" s="66"/>
      <c r="HO1" s="66"/>
      <c r="HP1" s="66"/>
      <c r="HQ1" s="66"/>
      <c r="HR1" s="66"/>
    </row>
    <row r="2" s="30" customFormat="1" ht="26.1" customHeight="1" spans="1:233">
      <c r="A2" s="10" t="s">
        <v>75</v>
      </c>
      <c r="B2" s="7" t="s">
        <v>76</v>
      </c>
      <c r="C2" s="8" t="s">
        <v>322</v>
      </c>
      <c r="D2" s="7" t="s">
        <v>78</v>
      </c>
      <c r="E2" s="8" t="s">
        <v>79</v>
      </c>
      <c r="F2" s="8"/>
      <c r="G2" s="7" t="s">
        <v>80</v>
      </c>
      <c r="H2" s="10" t="s">
        <v>314</v>
      </c>
      <c r="I2" s="10"/>
      <c r="J2" s="7" t="s">
        <v>82</v>
      </c>
      <c r="K2" s="8">
        <v>2</v>
      </c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7"/>
      <c r="AD2" s="67"/>
      <c r="AE2" s="67"/>
      <c r="AF2" s="67"/>
      <c r="AG2" s="67"/>
      <c r="AH2" s="67"/>
      <c r="AI2" s="67"/>
      <c r="AJ2" s="67"/>
      <c r="AK2" s="67"/>
      <c r="AL2" s="67"/>
      <c r="AM2" s="67"/>
      <c r="AN2" s="67"/>
      <c r="AO2" s="67"/>
      <c r="AP2" s="67"/>
      <c r="AQ2" s="67"/>
      <c r="AR2" s="67"/>
      <c r="AS2" s="67"/>
      <c r="AT2" s="67"/>
      <c r="AU2" s="67"/>
      <c r="AV2" s="67"/>
      <c r="AW2" s="67"/>
      <c r="AX2" s="67"/>
      <c r="AY2" s="67"/>
      <c r="AZ2" s="67"/>
      <c r="BA2" s="67"/>
      <c r="BB2" s="67"/>
      <c r="BC2" s="67"/>
      <c r="BD2" s="67"/>
      <c r="BE2" s="67"/>
      <c r="BF2" s="67"/>
      <c r="BG2" s="67"/>
      <c r="BH2" s="67"/>
      <c r="BI2" s="67"/>
      <c r="BJ2" s="67"/>
      <c r="BK2" s="67"/>
      <c r="BL2" s="67"/>
      <c r="BM2" s="67"/>
      <c r="BN2" s="67"/>
      <c r="BO2" s="67"/>
      <c r="BP2" s="67"/>
      <c r="BQ2" s="67"/>
      <c r="BR2" s="67"/>
      <c r="BS2" s="67"/>
      <c r="BT2" s="67"/>
      <c r="BU2" s="67"/>
      <c r="BV2" s="67"/>
      <c r="BW2" s="67"/>
      <c r="BX2" s="67"/>
      <c r="BY2" s="67"/>
      <c r="BZ2" s="67"/>
      <c r="CA2" s="67"/>
      <c r="CB2" s="67"/>
      <c r="CC2" s="67"/>
      <c r="CD2" s="67"/>
      <c r="CE2" s="67"/>
      <c r="CF2" s="67"/>
      <c r="CG2" s="67"/>
      <c r="CH2" s="67"/>
      <c r="CI2" s="67"/>
      <c r="CJ2" s="67"/>
      <c r="CK2" s="67"/>
      <c r="CL2" s="67"/>
      <c r="CM2" s="67"/>
      <c r="CN2" s="67"/>
      <c r="CO2" s="67"/>
      <c r="CP2" s="67"/>
      <c r="CQ2" s="67"/>
      <c r="CR2" s="67"/>
      <c r="CS2" s="67"/>
      <c r="CT2" s="67"/>
      <c r="CU2" s="67"/>
      <c r="CV2" s="67"/>
      <c r="CW2" s="67"/>
      <c r="CX2" s="67"/>
      <c r="CY2" s="67"/>
      <c r="CZ2" s="67"/>
      <c r="DA2" s="67"/>
      <c r="DB2" s="67"/>
      <c r="DC2" s="67"/>
      <c r="DD2" s="67"/>
      <c r="DE2" s="67"/>
      <c r="DF2" s="67"/>
      <c r="DG2" s="67"/>
      <c r="DH2" s="67"/>
      <c r="DI2" s="67"/>
      <c r="DJ2" s="67"/>
      <c r="DK2" s="67"/>
      <c r="DL2" s="67"/>
      <c r="DM2" s="67"/>
      <c r="DN2" s="67"/>
      <c r="DO2" s="67"/>
      <c r="DP2" s="67"/>
      <c r="DQ2" s="67"/>
      <c r="DR2" s="67"/>
      <c r="DS2" s="67"/>
      <c r="DT2" s="67"/>
      <c r="DU2" s="67"/>
      <c r="DV2" s="67"/>
      <c r="DW2" s="67"/>
      <c r="DX2" s="67"/>
      <c r="DY2" s="67"/>
      <c r="DZ2" s="67"/>
      <c r="EA2" s="67"/>
      <c r="EB2" s="67"/>
      <c r="EC2" s="67"/>
      <c r="ED2" s="67"/>
      <c r="EE2" s="67"/>
      <c r="EF2" s="67"/>
      <c r="EG2" s="67"/>
      <c r="EH2" s="67"/>
      <c r="EI2" s="67"/>
      <c r="EJ2" s="67"/>
      <c r="EK2" s="67"/>
      <c r="EL2" s="67"/>
      <c r="EM2" s="67"/>
      <c r="EN2" s="67"/>
      <c r="EO2" s="67"/>
      <c r="EP2" s="67"/>
      <c r="EQ2" s="67"/>
      <c r="ER2" s="67"/>
      <c r="ES2" s="67"/>
      <c r="ET2" s="67"/>
      <c r="EU2" s="67"/>
      <c r="EV2" s="67"/>
      <c r="EW2" s="67"/>
      <c r="EX2" s="67"/>
      <c r="EY2" s="67"/>
      <c r="EZ2" s="67"/>
      <c r="FA2" s="67"/>
      <c r="FB2" s="67"/>
      <c r="FC2" s="67"/>
      <c r="FD2" s="67"/>
      <c r="FE2" s="67"/>
      <c r="FF2" s="67"/>
      <c r="FG2" s="67"/>
      <c r="FH2" s="67"/>
      <c r="FI2" s="67"/>
      <c r="FJ2" s="67"/>
      <c r="FK2" s="67"/>
      <c r="FL2" s="67"/>
      <c r="FM2" s="67"/>
      <c r="FN2" s="67"/>
      <c r="FO2" s="67"/>
      <c r="FP2" s="67"/>
      <c r="FQ2" s="67"/>
      <c r="FR2" s="67"/>
      <c r="FS2" s="67"/>
      <c r="FT2" s="67"/>
      <c r="FU2" s="67"/>
      <c r="FV2" s="67"/>
      <c r="FW2" s="67"/>
      <c r="FX2" s="67"/>
      <c r="FY2" s="67"/>
      <c r="FZ2" s="67"/>
      <c r="GA2" s="67"/>
      <c r="GB2" s="67"/>
      <c r="GC2" s="67"/>
      <c r="GD2" s="67"/>
      <c r="GE2" s="67"/>
      <c r="GF2" s="67"/>
      <c r="GG2" s="67"/>
      <c r="GH2" s="67"/>
      <c r="GI2" s="67"/>
      <c r="GJ2" s="67"/>
      <c r="GK2" s="67"/>
      <c r="GL2" s="67"/>
      <c r="GM2" s="67"/>
      <c r="GN2" s="67"/>
      <c r="GO2" s="67"/>
      <c r="GP2" s="67"/>
      <c r="GQ2" s="67"/>
      <c r="GR2" s="67"/>
      <c r="GS2" s="67"/>
      <c r="GT2" s="67"/>
      <c r="GU2" s="67"/>
      <c r="GV2" s="67"/>
      <c r="GW2" s="67"/>
      <c r="GX2" s="67"/>
      <c r="GY2" s="67"/>
      <c r="GZ2" s="67"/>
      <c r="HA2" s="67"/>
      <c r="HB2" s="67"/>
      <c r="HC2" s="67"/>
      <c r="HD2" s="67"/>
      <c r="HE2" s="67"/>
      <c r="HF2" s="67"/>
      <c r="HG2" s="67"/>
      <c r="HH2" s="67"/>
      <c r="HI2" s="67"/>
      <c r="HJ2" s="67"/>
      <c r="HK2" s="67"/>
      <c r="HL2" s="67"/>
      <c r="HM2" s="67"/>
      <c r="HN2" s="67"/>
      <c r="HO2" s="67"/>
      <c r="HP2" s="67"/>
      <c r="HQ2" s="67"/>
      <c r="HR2" s="67"/>
      <c r="HS2" s="67"/>
      <c r="HT2" s="67"/>
      <c r="HU2" s="67"/>
      <c r="HV2" s="67"/>
      <c r="HW2" s="67"/>
      <c r="HX2" s="67"/>
      <c r="HY2" s="67"/>
    </row>
    <row r="3" s="30" customFormat="1" ht="22" customHeight="1" spans="1:234">
      <c r="A3" s="9" t="s">
        <v>83</v>
      </c>
      <c r="B3" s="9"/>
      <c r="C3" s="9"/>
      <c r="D3" s="9"/>
      <c r="E3" s="9"/>
      <c r="F3" s="9"/>
      <c r="G3" s="9"/>
      <c r="H3" s="9"/>
      <c r="I3" s="9"/>
      <c r="J3" s="9"/>
      <c r="K3" s="9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  <c r="AC3" s="67"/>
      <c r="AD3" s="67"/>
      <c r="AE3" s="67"/>
      <c r="AF3" s="67"/>
      <c r="AG3" s="67"/>
      <c r="AH3" s="67"/>
      <c r="AI3" s="67"/>
      <c r="AJ3" s="67"/>
      <c r="AK3" s="67"/>
      <c r="AL3" s="67"/>
      <c r="AM3" s="67"/>
      <c r="AN3" s="67"/>
      <c r="AO3" s="67"/>
      <c r="AP3" s="67"/>
      <c r="AQ3" s="67"/>
      <c r="AR3" s="67"/>
      <c r="AS3" s="67"/>
      <c r="AT3" s="67"/>
      <c r="AU3" s="67"/>
      <c r="AV3" s="67"/>
      <c r="AW3" s="67"/>
      <c r="AX3" s="67"/>
      <c r="AY3" s="67"/>
      <c r="AZ3" s="67"/>
      <c r="BA3" s="67"/>
      <c r="BB3" s="67"/>
      <c r="BC3" s="67"/>
      <c r="BD3" s="67"/>
      <c r="BE3" s="67"/>
      <c r="BF3" s="67"/>
      <c r="BG3" s="67"/>
      <c r="BH3" s="67"/>
      <c r="BI3" s="67"/>
      <c r="BJ3" s="67"/>
      <c r="BK3" s="67"/>
      <c r="BL3" s="67"/>
      <c r="BM3" s="67"/>
      <c r="BN3" s="67"/>
      <c r="BO3" s="67"/>
      <c r="BP3" s="67"/>
      <c r="BQ3" s="67"/>
      <c r="BR3" s="67"/>
      <c r="BS3" s="67"/>
      <c r="BT3" s="67"/>
      <c r="BU3" s="67"/>
      <c r="BV3" s="67"/>
      <c r="BW3" s="67"/>
      <c r="BX3" s="67"/>
      <c r="BY3" s="67"/>
      <c r="BZ3" s="67"/>
      <c r="CA3" s="67"/>
      <c r="CB3" s="67"/>
      <c r="CC3" s="67"/>
      <c r="CD3" s="67"/>
      <c r="CE3" s="67"/>
      <c r="CF3" s="67"/>
      <c r="CG3" s="67"/>
      <c r="CH3" s="67"/>
      <c r="CI3" s="67"/>
      <c r="CJ3" s="67"/>
      <c r="CK3" s="67"/>
      <c r="CL3" s="67"/>
      <c r="CM3" s="67"/>
      <c r="CN3" s="67"/>
      <c r="CO3" s="67"/>
      <c r="CP3" s="67"/>
      <c r="CQ3" s="67"/>
      <c r="CR3" s="67"/>
      <c r="CS3" s="67"/>
      <c r="CT3" s="67"/>
      <c r="CU3" s="67"/>
      <c r="CV3" s="67"/>
      <c r="CW3" s="67"/>
      <c r="CX3" s="67"/>
      <c r="CY3" s="67"/>
      <c r="CZ3" s="67"/>
      <c r="DA3" s="67"/>
      <c r="DB3" s="67"/>
      <c r="DC3" s="67"/>
      <c r="DD3" s="67"/>
      <c r="DE3" s="67"/>
      <c r="DF3" s="67"/>
      <c r="DG3" s="67"/>
      <c r="DH3" s="67"/>
      <c r="DI3" s="67"/>
      <c r="DJ3" s="67"/>
      <c r="DK3" s="67"/>
      <c r="DL3" s="67"/>
      <c r="DM3" s="67"/>
      <c r="DN3" s="67"/>
      <c r="DO3" s="67"/>
      <c r="DP3" s="67"/>
      <c r="DQ3" s="67"/>
      <c r="DR3" s="67"/>
      <c r="DS3" s="67"/>
      <c r="DT3" s="67"/>
      <c r="DU3" s="67"/>
      <c r="DV3" s="67"/>
      <c r="DW3" s="67"/>
      <c r="DX3" s="67"/>
      <c r="DY3" s="67"/>
      <c r="DZ3" s="67"/>
      <c r="EA3" s="67"/>
      <c r="EB3" s="67"/>
      <c r="EC3" s="67"/>
      <c r="ED3" s="67"/>
      <c r="EE3" s="67"/>
      <c r="EF3" s="67"/>
      <c r="EG3" s="67"/>
      <c r="EH3" s="67"/>
      <c r="EI3" s="67"/>
      <c r="EJ3" s="67"/>
      <c r="EK3" s="67"/>
      <c r="EL3" s="67"/>
      <c r="EM3" s="67"/>
      <c r="EN3" s="67"/>
      <c r="EO3" s="67"/>
      <c r="EP3" s="67"/>
      <c r="EQ3" s="67"/>
      <c r="ER3" s="67"/>
      <c r="ES3" s="67"/>
      <c r="ET3" s="67"/>
      <c r="EU3" s="67"/>
      <c r="EV3" s="67"/>
      <c r="EW3" s="67"/>
      <c r="EX3" s="67"/>
      <c r="EY3" s="67"/>
      <c r="EZ3" s="67"/>
      <c r="FA3" s="67"/>
      <c r="FB3" s="67"/>
      <c r="FC3" s="67"/>
      <c r="FD3" s="67"/>
      <c r="FE3" s="67"/>
      <c r="FF3" s="67"/>
      <c r="FG3" s="67"/>
      <c r="FH3" s="67"/>
      <c r="FI3" s="67"/>
      <c r="FJ3" s="67"/>
      <c r="FK3" s="67"/>
      <c r="FL3" s="67"/>
      <c r="FM3" s="67"/>
      <c r="FN3" s="67"/>
      <c r="FO3" s="67"/>
      <c r="FP3" s="67"/>
      <c r="FQ3" s="67"/>
      <c r="FR3" s="67"/>
      <c r="FS3" s="67"/>
      <c r="FT3" s="67"/>
      <c r="FU3" s="67"/>
      <c r="FV3" s="67"/>
      <c r="FW3" s="67"/>
      <c r="FX3" s="67"/>
      <c r="FY3" s="67"/>
      <c r="FZ3" s="67"/>
      <c r="GA3" s="67"/>
      <c r="GB3" s="67"/>
      <c r="GC3" s="67"/>
      <c r="GD3" s="67"/>
      <c r="GE3" s="67"/>
      <c r="GF3" s="67"/>
      <c r="GG3" s="67"/>
      <c r="GH3" s="67"/>
      <c r="GI3" s="67"/>
      <c r="GJ3" s="67"/>
      <c r="GK3" s="67"/>
      <c r="GL3" s="67"/>
      <c r="GM3" s="67"/>
      <c r="GN3" s="67"/>
      <c r="GO3" s="67"/>
      <c r="GP3" s="67"/>
      <c r="GQ3" s="67"/>
      <c r="GR3" s="67"/>
      <c r="GS3" s="67"/>
      <c r="GT3" s="67"/>
      <c r="GU3" s="67"/>
      <c r="GV3" s="67"/>
      <c r="GW3" s="67"/>
      <c r="GX3" s="67"/>
      <c r="GY3" s="67"/>
      <c r="GZ3" s="67"/>
      <c r="HA3" s="67"/>
      <c r="HB3" s="67"/>
      <c r="HC3" s="67"/>
      <c r="HD3" s="67"/>
      <c r="HE3" s="67"/>
      <c r="HF3" s="67"/>
      <c r="HG3" s="67"/>
      <c r="HH3" s="67"/>
      <c r="HI3" s="67"/>
      <c r="HJ3" s="67"/>
      <c r="HK3" s="67"/>
      <c r="HL3" s="67"/>
      <c r="HM3" s="67"/>
      <c r="HN3" s="67"/>
      <c r="HO3" s="67"/>
      <c r="HP3" s="67"/>
      <c r="HQ3" s="67"/>
      <c r="HR3" s="67"/>
      <c r="HS3" s="67"/>
      <c r="HT3" s="67"/>
      <c r="HU3" s="67"/>
      <c r="HV3" s="67"/>
      <c r="HW3" s="67"/>
      <c r="HX3" s="67"/>
      <c r="HY3" s="67"/>
      <c r="HZ3" s="67"/>
    </row>
    <row r="4" s="30" customFormat="1" ht="32" customHeight="1" spans="1:233">
      <c r="A4" s="10" t="s">
        <v>84</v>
      </c>
      <c r="B4" s="11" t="s">
        <v>85</v>
      </c>
      <c r="C4" s="11" t="s">
        <v>86</v>
      </c>
      <c r="D4" s="11"/>
      <c r="E4" s="11"/>
      <c r="F4" s="11"/>
      <c r="G4" s="11"/>
      <c r="H4" s="12" t="s">
        <v>87</v>
      </c>
      <c r="I4" s="11" t="s">
        <v>88</v>
      </c>
      <c r="J4" s="41" t="s">
        <v>89</v>
      </c>
      <c r="K4" s="68" t="s">
        <v>90</v>
      </c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67"/>
      <c r="Y4" s="67"/>
      <c r="Z4" s="67"/>
      <c r="AA4" s="67"/>
      <c r="AB4" s="67"/>
      <c r="AC4" s="67"/>
      <c r="AD4" s="67"/>
      <c r="AE4" s="67"/>
      <c r="AF4" s="67"/>
      <c r="AG4" s="67"/>
      <c r="AH4" s="67"/>
      <c r="AI4" s="67"/>
      <c r="AJ4" s="67"/>
      <c r="AK4" s="67"/>
      <c r="AL4" s="67"/>
      <c r="AM4" s="67"/>
      <c r="AN4" s="67"/>
      <c r="AO4" s="67"/>
      <c r="AP4" s="67"/>
      <c r="AQ4" s="67"/>
      <c r="AR4" s="67"/>
      <c r="AS4" s="67"/>
      <c r="AT4" s="67"/>
      <c r="AU4" s="67"/>
      <c r="AV4" s="67"/>
      <c r="AW4" s="67"/>
      <c r="AX4" s="67"/>
      <c r="AY4" s="67"/>
      <c r="AZ4" s="67"/>
      <c r="BA4" s="67"/>
      <c r="BB4" s="67"/>
      <c r="BC4" s="67"/>
      <c r="BD4" s="67"/>
      <c r="BE4" s="67"/>
      <c r="BF4" s="67"/>
      <c r="BG4" s="67"/>
      <c r="BH4" s="67"/>
      <c r="BI4" s="67"/>
      <c r="BJ4" s="67"/>
      <c r="BK4" s="67"/>
      <c r="BL4" s="67"/>
      <c r="BM4" s="67"/>
      <c r="BN4" s="67"/>
      <c r="BO4" s="67"/>
      <c r="BP4" s="67"/>
      <c r="BQ4" s="67"/>
      <c r="BR4" s="67"/>
      <c r="BS4" s="67"/>
      <c r="BT4" s="67"/>
      <c r="BU4" s="67"/>
      <c r="BV4" s="67"/>
      <c r="BW4" s="67"/>
      <c r="BX4" s="67"/>
      <c r="BY4" s="67"/>
      <c r="BZ4" s="67"/>
      <c r="CA4" s="67"/>
      <c r="CB4" s="67"/>
      <c r="CC4" s="67"/>
      <c r="CD4" s="67"/>
      <c r="CE4" s="67"/>
      <c r="CF4" s="67"/>
      <c r="CG4" s="67"/>
      <c r="CH4" s="67"/>
      <c r="CI4" s="67"/>
      <c r="CJ4" s="67"/>
      <c r="CK4" s="67"/>
      <c r="CL4" s="67"/>
      <c r="CM4" s="67"/>
      <c r="CN4" s="67"/>
      <c r="CO4" s="67"/>
      <c r="CP4" s="67"/>
      <c r="CQ4" s="67"/>
      <c r="CR4" s="67"/>
      <c r="CS4" s="67"/>
      <c r="CT4" s="67"/>
      <c r="CU4" s="67"/>
      <c r="CV4" s="67"/>
      <c r="CW4" s="67"/>
      <c r="CX4" s="67"/>
      <c r="CY4" s="67"/>
      <c r="CZ4" s="67"/>
      <c r="DA4" s="67"/>
      <c r="DB4" s="67"/>
      <c r="DC4" s="67"/>
      <c r="DD4" s="67"/>
      <c r="DE4" s="67"/>
      <c r="DF4" s="67"/>
      <c r="DG4" s="67"/>
      <c r="DH4" s="67"/>
      <c r="DI4" s="67"/>
      <c r="DJ4" s="67"/>
      <c r="DK4" s="67"/>
      <c r="DL4" s="67"/>
      <c r="DM4" s="67"/>
      <c r="DN4" s="67"/>
      <c r="DO4" s="67"/>
      <c r="DP4" s="67"/>
      <c r="DQ4" s="67"/>
      <c r="DR4" s="67"/>
      <c r="DS4" s="67"/>
      <c r="DT4" s="67"/>
      <c r="DU4" s="67"/>
      <c r="DV4" s="67"/>
      <c r="DW4" s="67"/>
      <c r="DX4" s="67"/>
      <c r="DY4" s="67"/>
      <c r="DZ4" s="67"/>
      <c r="EA4" s="67"/>
      <c r="EB4" s="67"/>
      <c r="EC4" s="67"/>
      <c r="ED4" s="67"/>
      <c r="EE4" s="67"/>
      <c r="EF4" s="67"/>
      <c r="EG4" s="67"/>
      <c r="EH4" s="67"/>
      <c r="EI4" s="67"/>
      <c r="EJ4" s="67"/>
      <c r="EK4" s="67"/>
      <c r="EL4" s="67"/>
      <c r="EM4" s="67"/>
      <c r="EN4" s="67"/>
      <c r="EO4" s="67"/>
      <c r="EP4" s="67"/>
      <c r="EQ4" s="67"/>
      <c r="ER4" s="67"/>
      <c r="ES4" s="67"/>
      <c r="ET4" s="67"/>
      <c r="EU4" s="67"/>
      <c r="EV4" s="67"/>
      <c r="EW4" s="67"/>
      <c r="EX4" s="67"/>
      <c r="EY4" s="67"/>
      <c r="EZ4" s="67"/>
      <c r="FA4" s="67"/>
      <c r="FB4" s="67"/>
      <c r="FC4" s="67"/>
      <c r="FD4" s="67"/>
      <c r="FE4" s="67"/>
      <c r="FF4" s="67"/>
      <c r="FG4" s="67"/>
      <c r="FH4" s="67"/>
      <c r="FI4" s="67"/>
      <c r="FJ4" s="67"/>
      <c r="FK4" s="67"/>
      <c r="FL4" s="67"/>
      <c r="FM4" s="67"/>
      <c r="FN4" s="67"/>
      <c r="FO4" s="67"/>
      <c r="FP4" s="67"/>
      <c r="FQ4" s="67"/>
      <c r="FR4" s="67"/>
      <c r="FS4" s="67"/>
      <c r="FT4" s="67"/>
      <c r="FU4" s="67"/>
      <c r="FV4" s="67"/>
      <c r="FW4" s="67"/>
      <c r="FX4" s="67"/>
      <c r="FY4" s="67"/>
      <c r="FZ4" s="67"/>
      <c r="GA4" s="67"/>
      <c r="GB4" s="67"/>
      <c r="GC4" s="67"/>
      <c r="GD4" s="67"/>
      <c r="GE4" s="67"/>
      <c r="GF4" s="67"/>
      <c r="GG4" s="67"/>
      <c r="GH4" s="67"/>
      <c r="GI4" s="67"/>
      <c r="GJ4" s="67"/>
      <c r="GK4" s="67"/>
      <c r="GL4" s="67"/>
      <c r="GM4" s="67"/>
      <c r="GN4" s="67"/>
      <c r="GO4" s="67"/>
      <c r="GP4" s="67"/>
      <c r="GQ4" s="67"/>
      <c r="GR4" s="67"/>
      <c r="GS4" s="67"/>
      <c r="GT4" s="67"/>
      <c r="GU4" s="67"/>
      <c r="GV4" s="67"/>
      <c r="GW4" s="67"/>
      <c r="GX4" s="67"/>
      <c r="GY4" s="67"/>
      <c r="GZ4" s="67"/>
      <c r="HA4" s="67"/>
      <c r="HB4" s="67"/>
      <c r="HC4" s="67"/>
      <c r="HD4" s="67"/>
      <c r="HE4" s="67"/>
      <c r="HF4" s="67"/>
      <c r="HG4" s="67"/>
      <c r="HH4" s="67"/>
      <c r="HI4" s="67"/>
      <c r="HJ4" s="67"/>
      <c r="HK4" s="67"/>
      <c r="HL4" s="67"/>
      <c r="HM4" s="67"/>
      <c r="HN4" s="67"/>
      <c r="HO4" s="67"/>
      <c r="HP4" s="67"/>
      <c r="HQ4" s="67"/>
      <c r="HR4" s="67"/>
      <c r="HS4" s="67"/>
      <c r="HT4" s="67"/>
      <c r="HU4" s="67"/>
      <c r="HV4" s="67"/>
      <c r="HW4" s="67"/>
      <c r="HX4" s="67"/>
      <c r="HY4" s="67"/>
    </row>
    <row r="5" s="30" customFormat="1" ht="22" customHeight="1" spans="1:233">
      <c r="A5" s="10">
        <v>1</v>
      </c>
      <c r="B5" s="8" t="s">
        <v>323</v>
      </c>
      <c r="C5" s="13" t="s">
        <v>324</v>
      </c>
      <c r="D5" s="14"/>
      <c r="E5" s="14"/>
      <c r="F5" s="14"/>
      <c r="G5" s="15"/>
      <c r="H5" s="16">
        <f>25*3.66</f>
        <v>91.5</v>
      </c>
      <c r="I5" s="12">
        <v>3045</v>
      </c>
      <c r="J5" s="43">
        <f>H5*I5</f>
        <v>278618</v>
      </c>
      <c r="K5" s="72" t="s">
        <v>325</v>
      </c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7"/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/>
      <c r="BI5" s="67"/>
      <c r="BJ5" s="67"/>
      <c r="BK5" s="67"/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67"/>
      <c r="BX5" s="67"/>
      <c r="BY5" s="67"/>
      <c r="BZ5" s="67"/>
      <c r="CA5" s="67"/>
      <c r="CB5" s="67"/>
      <c r="CC5" s="67"/>
      <c r="CD5" s="67"/>
      <c r="CE5" s="67"/>
      <c r="CF5" s="67"/>
      <c r="CG5" s="67"/>
      <c r="CH5" s="67"/>
      <c r="CI5" s="67"/>
      <c r="CJ5" s="67"/>
      <c r="CK5" s="67"/>
      <c r="CL5" s="67"/>
      <c r="CM5" s="67"/>
      <c r="CN5" s="67"/>
      <c r="CO5" s="67"/>
      <c r="CP5" s="67"/>
      <c r="CQ5" s="67"/>
      <c r="CR5" s="67"/>
      <c r="CS5" s="67"/>
      <c r="CT5" s="67"/>
      <c r="CU5" s="67"/>
      <c r="CV5" s="67"/>
      <c r="CW5" s="67"/>
      <c r="CX5" s="67"/>
      <c r="CY5" s="67"/>
      <c r="CZ5" s="67"/>
      <c r="DA5" s="67"/>
      <c r="DB5" s="67"/>
      <c r="DC5" s="67"/>
      <c r="DD5" s="67"/>
      <c r="DE5" s="67"/>
      <c r="DF5" s="67"/>
      <c r="DG5" s="67"/>
      <c r="DH5" s="67"/>
      <c r="DI5" s="67"/>
      <c r="DJ5" s="67"/>
      <c r="DK5" s="67"/>
      <c r="DL5" s="67"/>
      <c r="DM5" s="67"/>
      <c r="DN5" s="67"/>
      <c r="DO5" s="67"/>
      <c r="DP5" s="67"/>
      <c r="DQ5" s="67"/>
      <c r="DR5" s="67"/>
      <c r="DS5" s="67"/>
      <c r="DT5" s="67"/>
      <c r="DU5" s="67"/>
      <c r="DV5" s="67"/>
      <c r="DW5" s="67"/>
      <c r="DX5" s="67"/>
      <c r="DY5" s="67"/>
      <c r="DZ5" s="67"/>
      <c r="EA5" s="67"/>
      <c r="EB5" s="67"/>
      <c r="EC5" s="67"/>
      <c r="ED5" s="67"/>
      <c r="EE5" s="67"/>
      <c r="EF5" s="67"/>
      <c r="EG5" s="67"/>
      <c r="EH5" s="67"/>
      <c r="EI5" s="67"/>
      <c r="EJ5" s="67"/>
      <c r="EK5" s="67"/>
      <c r="EL5" s="67"/>
      <c r="EM5" s="67"/>
      <c r="EN5" s="67"/>
      <c r="EO5" s="67"/>
      <c r="EP5" s="67"/>
      <c r="EQ5" s="67"/>
      <c r="ER5" s="67"/>
      <c r="ES5" s="67"/>
      <c r="ET5" s="67"/>
      <c r="EU5" s="67"/>
      <c r="EV5" s="67"/>
      <c r="EW5" s="67"/>
      <c r="EX5" s="67"/>
      <c r="EY5" s="67"/>
      <c r="EZ5" s="67"/>
      <c r="FA5" s="67"/>
      <c r="FB5" s="67"/>
      <c r="FC5" s="67"/>
      <c r="FD5" s="67"/>
      <c r="FE5" s="67"/>
      <c r="FF5" s="67"/>
      <c r="FG5" s="67"/>
      <c r="FH5" s="67"/>
      <c r="FI5" s="67"/>
      <c r="FJ5" s="67"/>
      <c r="FK5" s="67"/>
      <c r="FL5" s="67"/>
      <c r="FM5" s="67"/>
      <c r="FN5" s="67"/>
      <c r="FO5" s="67"/>
      <c r="FP5" s="67"/>
      <c r="FQ5" s="67"/>
      <c r="FR5" s="67"/>
      <c r="FS5" s="67"/>
      <c r="FT5" s="67"/>
      <c r="FU5" s="67"/>
      <c r="FV5" s="67"/>
      <c r="FW5" s="67"/>
      <c r="FX5" s="67"/>
      <c r="FY5" s="67"/>
      <c r="FZ5" s="67"/>
      <c r="GA5" s="67"/>
      <c r="GB5" s="67"/>
      <c r="GC5" s="67"/>
      <c r="GD5" s="67"/>
      <c r="GE5" s="67"/>
      <c r="GF5" s="67"/>
      <c r="GG5" s="67"/>
      <c r="GH5" s="67"/>
      <c r="GI5" s="67"/>
      <c r="GJ5" s="67"/>
      <c r="GK5" s="67"/>
      <c r="GL5" s="67"/>
      <c r="GM5" s="67"/>
      <c r="GN5" s="67"/>
      <c r="GO5" s="67"/>
      <c r="GP5" s="67"/>
      <c r="GQ5" s="67"/>
      <c r="GR5" s="67"/>
      <c r="GS5" s="67"/>
      <c r="GT5" s="67"/>
      <c r="GU5" s="67"/>
      <c r="GV5" s="67"/>
      <c r="GW5" s="67"/>
      <c r="GX5" s="67"/>
      <c r="GY5" s="67"/>
      <c r="GZ5" s="67"/>
      <c r="HA5" s="67"/>
      <c r="HB5" s="67"/>
      <c r="HC5" s="67"/>
      <c r="HD5" s="67"/>
      <c r="HE5" s="67"/>
      <c r="HF5" s="67"/>
      <c r="HG5" s="67"/>
      <c r="HH5" s="67"/>
      <c r="HI5" s="67"/>
      <c r="HJ5" s="67"/>
      <c r="HK5" s="67"/>
      <c r="HL5" s="67"/>
      <c r="HM5" s="67"/>
      <c r="HN5" s="67"/>
      <c r="HO5" s="67"/>
      <c r="HP5" s="67"/>
      <c r="HQ5" s="67"/>
      <c r="HR5" s="67"/>
      <c r="HS5" s="67"/>
      <c r="HT5" s="67"/>
      <c r="HU5" s="67"/>
      <c r="HV5" s="67"/>
      <c r="HW5" s="67"/>
      <c r="HX5" s="67"/>
      <c r="HY5" s="67"/>
    </row>
    <row r="6" s="30" customFormat="1" ht="22" customHeight="1" spans="1:233">
      <c r="A6" s="10">
        <v>2</v>
      </c>
      <c r="B6" s="8" t="s">
        <v>326</v>
      </c>
      <c r="C6" s="13" t="s">
        <v>164</v>
      </c>
      <c r="D6" s="14"/>
      <c r="E6" s="14"/>
      <c r="F6" s="14"/>
      <c r="G6" s="15"/>
      <c r="H6" s="16">
        <f>12*6</f>
        <v>72</v>
      </c>
      <c r="I6" s="12">
        <v>200</v>
      </c>
      <c r="J6" s="43">
        <f>H6*I6</f>
        <v>14400</v>
      </c>
      <c r="K6" s="16" t="s">
        <v>327</v>
      </c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67"/>
      <c r="AE6" s="67"/>
      <c r="AF6" s="67"/>
      <c r="AG6" s="67"/>
      <c r="AH6" s="67"/>
      <c r="AI6" s="67"/>
      <c r="AJ6" s="67"/>
      <c r="AK6" s="67"/>
      <c r="AL6" s="67"/>
      <c r="AM6" s="67"/>
      <c r="AN6" s="67"/>
      <c r="AO6" s="67"/>
      <c r="AP6" s="67"/>
      <c r="AQ6" s="67"/>
      <c r="AR6" s="67"/>
      <c r="AS6" s="67"/>
      <c r="AT6" s="67"/>
      <c r="AU6" s="67"/>
      <c r="AV6" s="67"/>
      <c r="AW6" s="67"/>
      <c r="AX6" s="67"/>
      <c r="AY6" s="67"/>
      <c r="AZ6" s="67"/>
      <c r="BA6" s="67"/>
      <c r="BB6" s="67"/>
      <c r="BC6" s="67"/>
      <c r="BD6" s="67"/>
      <c r="BE6" s="67"/>
      <c r="BF6" s="67"/>
      <c r="BG6" s="67"/>
      <c r="BH6" s="67"/>
      <c r="BI6" s="67"/>
      <c r="BJ6" s="67"/>
      <c r="BK6" s="67"/>
      <c r="BL6" s="67"/>
      <c r="BM6" s="67"/>
      <c r="BN6" s="67"/>
      <c r="BO6" s="67"/>
      <c r="BP6" s="67"/>
      <c r="BQ6" s="67"/>
      <c r="BR6" s="67"/>
      <c r="BS6" s="67"/>
      <c r="BT6" s="67"/>
      <c r="BU6" s="67"/>
      <c r="BV6" s="67"/>
      <c r="BW6" s="67"/>
      <c r="BX6" s="67"/>
      <c r="BY6" s="67"/>
      <c r="BZ6" s="67"/>
      <c r="CA6" s="67"/>
      <c r="CB6" s="67"/>
      <c r="CC6" s="67"/>
      <c r="CD6" s="67"/>
      <c r="CE6" s="67"/>
      <c r="CF6" s="67"/>
      <c r="CG6" s="67"/>
      <c r="CH6" s="67"/>
      <c r="CI6" s="67"/>
      <c r="CJ6" s="67"/>
      <c r="CK6" s="67"/>
      <c r="CL6" s="67"/>
      <c r="CM6" s="67"/>
      <c r="CN6" s="67"/>
      <c r="CO6" s="67"/>
      <c r="CP6" s="67"/>
      <c r="CQ6" s="67"/>
      <c r="CR6" s="67"/>
      <c r="CS6" s="67"/>
      <c r="CT6" s="67"/>
      <c r="CU6" s="67"/>
      <c r="CV6" s="67"/>
      <c r="CW6" s="67"/>
      <c r="CX6" s="67"/>
      <c r="CY6" s="67"/>
      <c r="CZ6" s="67"/>
      <c r="DA6" s="67"/>
      <c r="DB6" s="67"/>
      <c r="DC6" s="67"/>
      <c r="DD6" s="67"/>
      <c r="DE6" s="67"/>
      <c r="DF6" s="67"/>
      <c r="DG6" s="67"/>
      <c r="DH6" s="67"/>
      <c r="DI6" s="67"/>
      <c r="DJ6" s="67"/>
      <c r="DK6" s="67"/>
      <c r="DL6" s="67"/>
      <c r="DM6" s="67"/>
      <c r="DN6" s="67"/>
      <c r="DO6" s="67"/>
      <c r="DP6" s="67"/>
      <c r="DQ6" s="67"/>
      <c r="DR6" s="67"/>
      <c r="DS6" s="67"/>
      <c r="DT6" s="67"/>
      <c r="DU6" s="67"/>
      <c r="DV6" s="67"/>
      <c r="DW6" s="67"/>
      <c r="DX6" s="67"/>
      <c r="DY6" s="67"/>
      <c r="DZ6" s="67"/>
      <c r="EA6" s="67"/>
      <c r="EB6" s="67"/>
      <c r="EC6" s="67"/>
      <c r="ED6" s="67"/>
      <c r="EE6" s="67"/>
      <c r="EF6" s="67"/>
      <c r="EG6" s="67"/>
      <c r="EH6" s="67"/>
      <c r="EI6" s="67"/>
      <c r="EJ6" s="67"/>
      <c r="EK6" s="67"/>
      <c r="EL6" s="67"/>
      <c r="EM6" s="67"/>
      <c r="EN6" s="67"/>
      <c r="EO6" s="67"/>
      <c r="EP6" s="67"/>
      <c r="EQ6" s="67"/>
      <c r="ER6" s="67"/>
      <c r="ES6" s="67"/>
      <c r="ET6" s="67"/>
      <c r="EU6" s="67"/>
      <c r="EV6" s="67"/>
      <c r="EW6" s="67"/>
      <c r="EX6" s="67"/>
      <c r="EY6" s="67"/>
      <c r="EZ6" s="67"/>
      <c r="FA6" s="67"/>
      <c r="FB6" s="67"/>
      <c r="FC6" s="67"/>
      <c r="FD6" s="67"/>
      <c r="FE6" s="67"/>
      <c r="FF6" s="67"/>
      <c r="FG6" s="67"/>
      <c r="FH6" s="67"/>
      <c r="FI6" s="67"/>
      <c r="FJ6" s="67"/>
      <c r="FK6" s="67"/>
      <c r="FL6" s="67"/>
      <c r="FM6" s="67"/>
      <c r="FN6" s="67"/>
      <c r="FO6" s="67"/>
      <c r="FP6" s="67"/>
      <c r="FQ6" s="67"/>
      <c r="FR6" s="67"/>
      <c r="FS6" s="67"/>
      <c r="FT6" s="67"/>
      <c r="FU6" s="67"/>
      <c r="FV6" s="67"/>
      <c r="FW6" s="67"/>
      <c r="FX6" s="67"/>
      <c r="FY6" s="67"/>
      <c r="FZ6" s="67"/>
      <c r="GA6" s="67"/>
      <c r="GB6" s="67"/>
      <c r="GC6" s="67"/>
      <c r="GD6" s="67"/>
      <c r="GE6" s="67"/>
      <c r="GF6" s="67"/>
      <c r="GG6" s="67"/>
      <c r="GH6" s="67"/>
      <c r="GI6" s="67"/>
      <c r="GJ6" s="67"/>
      <c r="GK6" s="67"/>
      <c r="GL6" s="67"/>
      <c r="GM6" s="67"/>
      <c r="GN6" s="67"/>
      <c r="GO6" s="67"/>
      <c r="GP6" s="67"/>
      <c r="GQ6" s="67"/>
      <c r="GR6" s="67"/>
      <c r="GS6" s="67"/>
      <c r="GT6" s="67"/>
      <c r="GU6" s="67"/>
      <c r="GV6" s="67"/>
      <c r="GW6" s="67"/>
      <c r="GX6" s="67"/>
      <c r="GY6" s="67"/>
      <c r="GZ6" s="67"/>
      <c r="HA6" s="67"/>
      <c r="HB6" s="67"/>
      <c r="HC6" s="67"/>
      <c r="HD6" s="67"/>
      <c r="HE6" s="67"/>
      <c r="HF6" s="67"/>
      <c r="HG6" s="67"/>
      <c r="HH6" s="67"/>
      <c r="HI6" s="67"/>
      <c r="HJ6" s="67"/>
      <c r="HK6" s="67"/>
      <c r="HL6" s="67"/>
      <c r="HM6" s="67"/>
      <c r="HN6" s="67"/>
      <c r="HO6" s="67"/>
      <c r="HP6" s="67"/>
      <c r="HQ6" s="67"/>
      <c r="HR6" s="67"/>
      <c r="HS6" s="67"/>
      <c r="HT6" s="67"/>
      <c r="HU6" s="67"/>
      <c r="HV6" s="67"/>
      <c r="HW6" s="67"/>
      <c r="HX6" s="67"/>
      <c r="HY6" s="67"/>
    </row>
    <row r="7" s="30" customFormat="1" ht="22" customHeight="1" spans="1:233">
      <c r="A7" s="10"/>
      <c r="B7" s="10"/>
      <c r="C7" s="13"/>
      <c r="D7" s="14"/>
      <c r="E7" s="14"/>
      <c r="F7" s="14"/>
      <c r="G7" s="15"/>
      <c r="H7" s="16"/>
      <c r="I7" s="12"/>
      <c r="J7" s="43"/>
      <c r="K7" s="68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67"/>
      <c r="Y7" s="67"/>
      <c r="Z7" s="67"/>
      <c r="AA7" s="67"/>
      <c r="AB7" s="67"/>
      <c r="AC7" s="67"/>
      <c r="AD7" s="67"/>
      <c r="AE7" s="67"/>
      <c r="AF7" s="67"/>
      <c r="AG7" s="67"/>
      <c r="AH7" s="67"/>
      <c r="AI7" s="67"/>
      <c r="AJ7" s="67"/>
      <c r="AK7" s="67"/>
      <c r="AL7" s="67"/>
      <c r="AM7" s="67"/>
      <c r="AN7" s="67"/>
      <c r="AO7" s="67"/>
      <c r="AP7" s="67"/>
      <c r="AQ7" s="67"/>
      <c r="AR7" s="67"/>
      <c r="AS7" s="67"/>
      <c r="AT7" s="67"/>
      <c r="AU7" s="67"/>
      <c r="AV7" s="67"/>
      <c r="AW7" s="67"/>
      <c r="AX7" s="67"/>
      <c r="AY7" s="67"/>
      <c r="AZ7" s="67"/>
      <c r="BA7" s="67"/>
      <c r="BB7" s="67"/>
      <c r="BC7" s="67"/>
      <c r="BD7" s="67"/>
      <c r="BE7" s="67"/>
      <c r="BF7" s="67"/>
      <c r="BG7" s="67"/>
      <c r="BH7" s="67"/>
      <c r="BI7" s="67"/>
      <c r="BJ7" s="67"/>
      <c r="BK7" s="67"/>
      <c r="BL7" s="67"/>
      <c r="BM7" s="67"/>
      <c r="BN7" s="67"/>
      <c r="BO7" s="67"/>
      <c r="BP7" s="67"/>
      <c r="BQ7" s="67"/>
      <c r="BR7" s="67"/>
      <c r="BS7" s="67"/>
      <c r="BT7" s="67"/>
      <c r="BU7" s="67"/>
      <c r="BV7" s="67"/>
      <c r="BW7" s="67"/>
      <c r="BX7" s="67"/>
      <c r="BY7" s="67"/>
      <c r="BZ7" s="67"/>
      <c r="CA7" s="67"/>
      <c r="CB7" s="67"/>
      <c r="CC7" s="67"/>
      <c r="CD7" s="67"/>
      <c r="CE7" s="67"/>
      <c r="CF7" s="67"/>
      <c r="CG7" s="67"/>
      <c r="CH7" s="67"/>
      <c r="CI7" s="67"/>
      <c r="CJ7" s="67"/>
      <c r="CK7" s="67"/>
      <c r="CL7" s="67"/>
      <c r="CM7" s="67"/>
      <c r="CN7" s="67"/>
      <c r="CO7" s="67"/>
      <c r="CP7" s="67"/>
      <c r="CQ7" s="67"/>
      <c r="CR7" s="67"/>
      <c r="CS7" s="67"/>
      <c r="CT7" s="67"/>
      <c r="CU7" s="67"/>
      <c r="CV7" s="67"/>
      <c r="CW7" s="67"/>
      <c r="CX7" s="67"/>
      <c r="CY7" s="67"/>
      <c r="CZ7" s="67"/>
      <c r="DA7" s="67"/>
      <c r="DB7" s="67"/>
      <c r="DC7" s="67"/>
      <c r="DD7" s="67"/>
      <c r="DE7" s="67"/>
      <c r="DF7" s="67"/>
      <c r="DG7" s="67"/>
      <c r="DH7" s="67"/>
      <c r="DI7" s="67"/>
      <c r="DJ7" s="67"/>
      <c r="DK7" s="67"/>
      <c r="DL7" s="67"/>
      <c r="DM7" s="67"/>
      <c r="DN7" s="67"/>
      <c r="DO7" s="67"/>
      <c r="DP7" s="67"/>
      <c r="DQ7" s="67"/>
      <c r="DR7" s="67"/>
      <c r="DS7" s="67"/>
      <c r="DT7" s="67"/>
      <c r="DU7" s="67"/>
      <c r="DV7" s="67"/>
      <c r="DW7" s="67"/>
      <c r="DX7" s="67"/>
      <c r="DY7" s="67"/>
      <c r="DZ7" s="67"/>
      <c r="EA7" s="67"/>
      <c r="EB7" s="67"/>
      <c r="EC7" s="67"/>
      <c r="ED7" s="67"/>
      <c r="EE7" s="67"/>
      <c r="EF7" s="67"/>
      <c r="EG7" s="67"/>
      <c r="EH7" s="67"/>
      <c r="EI7" s="67"/>
      <c r="EJ7" s="67"/>
      <c r="EK7" s="67"/>
      <c r="EL7" s="67"/>
      <c r="EM7" s="67"/>
      <c r="EN7" s="67"/>
      <c r="EO7" s="67"/>
      <c r="EP7" s="67"/>
      <c r="EQ7" s="67"/>
      <c r="ER7" s="67"/>
      <c r="ES7" s="67"/>
      <c r="ET7" s="67"/>
      <c r="EU7" s="67"/>
      <c r="EV7" s="67"/>
      <c r="EW7" s="67"/>
      <c r="EX7" s="67"/>
      <c r="EY7" s="67"/>
      <c r="EZ7" s="67"/>
      <c r="FA7" s="67"/>
      <c r="FB7" s="67"/>
      <c r="FC7" s="67"/>
      <c r="FD7" s="67"/>
      <c r="FE7" s="67"/>
      <c r="FF7" s="67"/>
      <c r="FG7" s="67"/>
      <c r="FH7" s="67"/>
      <c r="FI7" s="67"/>
      <c r="FJ7" s="67"/>
      <c r="FK7" s="67"/>
      <c r="FL7" s="67"/>
      <c r="FM7" s="67"/>
      <c r="FN7" s="67"/>
      <c r="FO7" s="67"/>
      <c r="FP7" s="67"/>
      <c r="FQ7" s="67"/>
      <c r="FR7" s="67"/>
      <c r="FS7" s="67"/>
      <c r="FT7" s="67"/>
      <c r="FU7" s="67"/>
      <c r="FV7" s="67"/>
      <c r="FW7" s="67"/>
      <c r="FX7" s="67"/>
      <c r="FY7" s="67"/>
      <c r="FZ7" s="67"/>
      <c r="GA7" s="67"/>
      <c r="GB7" s="67"/>
      <c r="GC7" s="67"/>
      <c r="GD7" s="67"/>
      <c r="GE7" s="67"/>
      <c r="GF7" s="67"/>
      <c r="GG7" s="67"/>
      <c r="GH7" s="67"/>
      <c r="GI7" s="67"/>
      <c r="GJ7" s="67"/>
      <c r="GK7" s="67"/>
      <c r="GL7" s="67"/>
      <c r="GM7" s="67"/>
      <c r="GN7" s="67"/>
      <c r="GO7" s="67"/>
      <c r="GP7" s="67"/>
      <c r="GQ7" s="67"/>
      <c r="GR7" s="67"/>
      <c r="GS7" s="67"/>
      <c r="GT7" s="67"/>
      <c r="GU7" s="67"/>
      <c r="GV7" s="67"/>
      <c r="GW7" s="67"/>
      <c r="GX7" s="67"/>
      <c r="GY7" s="67"/>
      <c r="GZ7" s="67"/>
      <c r="HA7" s="67"/>
      <c r="HB7" s="67"/>
      <c r="HC7" s="67"/>
      <c r="HD7" s="67"/>
      <c r="HE7" s="67"/>
      <c r="HF7" s="67"/>
      <c r="HG7" s="67"/>
      <c r="HH7" s="67"/>
      <c r="HI7" s="67"/>
      <c r="HJ7" s="67"/>
      <c r="HK7" s="67"/>
      <c r="HL7" s="67"/>
      <c r="HM7" s="67"/>
      <c r="HN7" s="67"/>
      <c r="HO7" s="67"/>
      <c r="HP7" s="67"/>
      <c r="HQ7" s="67"/>
      <c r="HR7" s="67"/>
      <c r="HS7" s="67"/>
      <c r="HT7" s="67"/>
      <c r="HU7" s="67"/>
      <c r="HV7" s="67"/>
      <c r="HW7" s="67"/>
      <c r="HX7" s="67"/>
      <c r="HY7" s="67"/>
    </row>
    <row r="8" s="30" customFormat="1" ht="22" customHeight="1" spans="1:233">
      <c r="A8" s="10"/>
      <c r="B8" s="10"/>
      <c r="C8" s="13"/>
      <c r="D8" s="14"/>
      <c r="E8" s="14"/>
      <c r="F8" s="14"/>
      <c r="G8" s="15"/>
      <c r="H8" s="16"/>
      <c r="I8" s="12"/>
      <c r="J8" s="43"/>
      <c r="K8" s="68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67"/>
      <c r="Y8" s="67"/>
      <c r="Z8" s="67"/>
      <c r="AA8" s="67"/>
      <c r="AB8" s="67"/>
      <c r="AC8" s="67"/>
      <c r="AD8" s="67"/>
      <c r="AE8" s="67"/>
      <c r="AF8" s="67"/>
      <c r="AG8" s="67"/>
      <c r="AH8" s="67"/>
      <c r="AI8" s="67"/>
      <c r="AJ8" s="67"/>
      <c r="AK8" s="67"/>
      <c r="AL8" s="67"/>
      <c r="AM8" s="67"/>
      <c r="AN8" s="67"/>
      <c r="AO8" s="67"/>
      <c r="AP8" s="67"/>
      <c r="AQ8" s="67"/>
      <c r="AR8" s="67"/>
      <c r="AS8" s="67"/>
      <c r="AT8" s="67"/>
      <c r="AU8" s="67"/>
      <c r="AV8" s="67"/>
      <c r="AW8" s="67"/>
      <c r="AX8" s="67"/>
      <c r="AY8" s="67"/>
      <c r="AZ8" s="67"/>
      <c r="BA8" s="67"/>
      <c r="BB8" s="67"/>
      <c r="BC8" s="67"/>
      <c r="BD8" s="67"/>
      <c r="BE8" s="67"/>
      <c r="BF8" s="67"/>
      <c r="BG8" s="67"/>
      <c r="BH8" s="67"/>
      <c r="BI8" s="67"/>
      <c r="BJ8" s="67"/>
      <c r="BK8" s="67"/>
      <c r="BL8" s="67"/>
      <c r="BM8" s="67"/>
      <c r="BN8" s="67"/>
      <c r="BO8" s="67"/>
      <c r="BP8" s="67"/>
      <c r="BQ8" s="67"/>
      <c r="BR8" s="67"/>
      <c r="BS8" s="67"/>
      <c r="BT8" s="67"/>
      <c r="BU8" s="67"/>
      <c r="BV8" s="67"/>
      <c r="BW8" s="67"/>
      <c r="BX8" s="67"/>
      <c r="BY8" s="67"/>
      <c r="BZ8" s="67"/>
      <c r="CA8" s="67"/>
      <c r="CB8" s="67"/>
      <c r="CC8" s="67"/>
      <c r="CD8" s="67"/>
      <c r="CE8" s="67"/>
      <c r="CF8" s="67"/>
      <c r="CG8" s="67"/>
      <c r="CH8" s="67"/>
      <c r="CI8" s="67"/>
      <c r="CJ8" s="67"/>
      <c r="CK8" s="67"/>
      <c r="CL8" s="67"/>
      <c r="CM8" s="67"/>
      <c r="CN8" s="67"/>
      <c r="CO8" s="67"/>
      <c r="CP8" s="67"/>
      <c r="CQ8" s="67"/>
      <c r="CR8" s="67"/>
      <c r="CS8" s="67"/>
      <c r="CT8" s="67"/>
      <c r="CU8" s="67"/>
      <c r="CV8" s="67"/>
      <c r="CW8" s="67"/>
      <c r="CX8" s="67"/>
      <c r="CY8" s="67"/>
      <c r="CZ8" s="67"/>
      <c r="DA8" s="67"/>
      <c r="DB8" s="67"/>
      <c r="DC8" s="67"/>
      <c r="DD8" s="67"/>
      <c r="DE8" s="67"/>
      <c r="DF8" s="67"/>
      <c r="DG8" s="67"/>
      <c r="DH8" s="67"/>
      <c r="DI8" s="67"/>
      <c r="DJ8" s="67"/>
      <c r="DK8" s="67"/>
      <c r="DL8" s="67"/>
      <c r="DM8" s="67"/>
      <c r="DN8" s="67"/>
      <c r="DO8" s="67"/>
      <c r="DP8" s="67"/>
      <c r="DQ8" s="67"/>
      <c r="DR8" s="67"/>
      <c r="DS8" s="67"/>
      <c r="DT8" s="67"/>
      <c r="DU8" s="67"/>
      <c r="DV8" s="67"/>
      <c r="DW8" s="67"/>
      <c r="DX8" s="67"/>
      <c r="DY8" s="67"/>
      <c r="DZ8" s="67"/>
      <c r="EA8" s="67"/>
      <c r="EB8" s="67"/>
      <c r="EC8" s="67"/>
      <c r="ED8" s="67"/>
      <c r="EE8" s="67"/>
      <c r="EF8" s="67"/>
      <c r="EG8" s="67"/>
      <c r="EH8" s="67"/>
      <c r="EI8" s="67"/>
      <c r="EJ8" s="67"/>
      <c r="EK8" s="67"/>
      <c r="EL8" s="67"/>
      <c r="EM8" s="67"/>
      <c r="EN8" s="67"/>
      <c r="EO8" s="67"/>
      <c r="EP8" s="67"/>
      <c r="EQ8" s="67"/>
      <c r="ER8" s="67"/>
      <c r="ES8" s="67"/>
      <c r="ET8" s="67"/>
      <c r="EU8" s="67"/>
      <c r="EV8" s="67"/>
      <c r="EW8" s="67"/>
      <c r="EX8" s="67"/>
      <c r="EY8" s="67"/>
      <c r="EZ8" s="67"/>
      <c r="FA8" s="67"/>
      <c r="FB8" s="67"/>
      <c r="FC8" s="67"/>
      <c r="FD8" s="67"/>
      <c r="FE8" s="67"/>
      <c r="FF8" s="67"/>
      <c r="FG8" s="67"/>
      <c r="FH8" s="67"/>
      <c r="FI8" s="67"/>
      <c r="FJ8" s="67"/>
      <c r="FK8" s="67"/>
      <c r="FL8" s="67"/>
      <c r="FM8" s="67"/>
      <c r="FN8" s="67"/>
      <c r="FO8" s="67"/>
      <c r="FP8" s="67"/>
      <c r="FQ8" s="67"/>
      <c r="FR8" s="67"/>
      <c r="FS8" s="67"/>
      <c r="FT8" s="67"/>
      <c r="FU8" s="67"/>
      <c r="FV8" s="67"/>
      <c r="FW8" s="67"/>
      <c r="FX8" s="67"/>
      <c r="FY8" s="67"/>
      <c r="FZ8" s="67"/>
      <c r="GA8" s="67"/>
      <c r="GB8" s="67"/>
      <c r="GC8" s="67"/>
      <c r="GD8" s="67"/>
      <c r="GE8" s="67"/>
      <c r="GF8" s="67"/>
      <c r="GG8" s="67"/>
      <c r="GH8" s="67"/>
      <c r="GI8" s="67"/>
      <c r="GJ8" s="67"/>
      <c r="GK8" s="67"/>
      <c r="GL8" s="67"/>
      <c r="GM8" s="67"/>
      <c r="GN8" s="67"/>
      <c r="GO8" s="67"/>
      <c r="GP8" s="67"/>
      <c r="GQ8" s="67"/>
      <c r="GR8" s="67"/>
      <c r="GS8" s="67"/>
      <c r="GT8" s="67"/>
      <c r="GU8" s="67"/>
      <c r="GV8" s="67"/>
      <c r="GW8" s="67"/>
      <c r="GX8" s="67"/>
      <c r="GY8" s="67"/>
      <c r="GZ8" s="67"/>
      <c r="HA8" s="67"/>
      <c r="HB8" s="67"/>
      <c r="HC8" s="67"/>
      <c r="HD8" s="67"/>
      <c r="HE8" s="67"/>
      <c r="HF8" s="67"/>
      <c r="HG8" s="67"/>
      <c r="HH8" s="67"/>
      <c r="HI8" s="67"/>
      <c r="HJ8" s="67"/>
      <c r="HK8" s="67"/>
      <c r="HL8" s="67"/>
      <c r="HM8" s="67"/>
      <c r="HN8" s="67"/>
      <c r="HO8" s="67"/>
      <c r="HP8" s="67"/>
      <c r="HQ8" s="67"/>
      <c r="HR8" s="67"/>
      <c r="HS8" s="67"/>
      <c r="HT8" s="67"/>
      <c r="HU8" s="67"/>
      <c r="HV8" s="67"/>
      <c r="HW8" s="67"/>
      <c r="HX8" s="67"/>
      <c r="HY8" s="67"/>
    </row>
    <row r="9" s="30" customFormat="1" ht="22" customHeight="1" spans="1:233">
      <c r="A9" s="10"/>
      <c r="B9" s="10"/>
      <c r="C9" s="18" t="s">
        <v>99</v>
      </c>
      <c r="D9" s="19"/>
      <c r="E9" s="19"/>
      <c r="F9" s="19"/>
      <c r="G9" s="20"/>
      <c r="H9" s="16">
        <f>SUM(H5:H8)</f>
        <v>163.5</v>
      </c>
      <c r="I9" s="12"/>
      <c r="J9" s="43">
        <f>SUM(J5:J8)</f>
        <v>293018</v>
      </c>
      <c r="K9" s="68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67"/>
      <c r="Y9" s="67"/>
      <c r="Z9" s="67"/>
      <c r="AA9" s="67"/>
      <c r="AB9" s="67"/>
      <c r="AC9" s="67"/>
      <c r="AD9" s="67"/>
      <c r="AE9" s="67"/>
      <c r="AF9" s="67"/>
      <c r="AG9" s="67"/>
      <c r="AH9" s="67"/>
      <c r="AI9" s="67"/>
      <c r="AJ9" s="67"/>
      <c r="AK9" s="67"/>
      <c r="AL9" s="67"/>
      <c r="AM9" s="67"/>
      <c r="AN9" s="67"/>
      <c r="AO9" s="67"/>
      <c r="AP9" s="67"/>
      <c r="AQ9" s="67"/>
      <c r="AR9" s="67"/>
      <c r="AS9" s="67"/>
      <c r="AT9" s="67"/>
      <c r="AU9" s="67"/>
      <c r="AV9" s="67"/>
      <c r="AW9" s="67"/>
      <c r="AX9" s="67"/>
      <c r="AY9" s="67"/>
      <c r="AZ9" s="67"/>
      <c r="BA9" s="67"/>
      <c r="BB9" s="67"/>
      <c r="BC9" s="67"/>
      <c r="BD9" s="67"/>
      <c r="BE9" s="67"/>
      <c r="BF9" s="67"/>
      <c r="BG9" s="67"/>
      <c r="BH9" s="67"/>
      <c r="BI9" s="67"/>
      <c r="BJ9" s="67"/>
      <c r="BK9" s="67"/>
      <c r="BL9" s="67"/>
      <c r="BM9" s="67"/>
      <c r="BN9" s="67"/>
      <c r="BO9" s="67"/>
      <c r="BP9" s="67"/>
      <c r="BQ9" s="67"/>
      <c r="BR9" s="67"/>
      <c r="BS9" s="67"/>
      <c r="BT9" s="67"/>
      <c r="BU9" s="67"/>
      <c r="BV9" s="67"/>
      <c r="BW9" s="67"/>
      <c r="BX9" s="67"/>
      <c r="BY9" s="67"/>
      <c r="BZ9" s="67"/>
      <c r="CA9" s="67"/>
      <c r="CB9" s="67"/>
      <c r="CC9" s="67"/>
      <c r="CD9" s="67"/>
      <c r="CE9" s="67"/>
      <c r="CF9" s="67"/>
      <c r="CG9" s="67"/>
      <c r="CH9" s="67"/>
      <c r="CI9" s="67"/>
      <c r="CJ9" s="67"/>
      <c r="CK9" s="67"/>
      <c r="CL9" s="67"/>
      <c r="CM9" s="67"/>
      <c r="CN9" s="67"/>
      <c r="CO9" s="67"/>
      <c r="CP9" s="67"/>
      <c r="CQ9" s="67"/>
      <c r="CR9" s="67"/>
      <c r="CS9" s="67"/>
      <c r="CT9" s="67"/>
      <c r="CU9" s="67"/>
      <c r="CV9" s="67"/>
      <c r="CW9" s="67"/>
      <c r="CX9" s="67"/>
      <c r="CY9" s="67"/>
      <c r="CZ9" s="67"/>
      <c r="DA9" s="67"/>
      <c r="DB9" s="67"/>
      <c r="DC9" s="67"/>
      <c r="DD9" s="67"/>
      <c r="DE9" s="67"/>
      <c r="DF9" s="67"/>
      <c r="DG9" s="67"/>
      <c r="DH9" s="67"/>
      <c r="DI9" s="67"/>
      <c r="DJ9" s="67"/>
      <c r="DK9" s="67"/>
      <c r="DL9" s="67"/>
      <c r="DM9" s="67"/>
      <c r="DN9" s="67"/>
      <c r="DO9" s="67"/>
      <c r="DP9" s="67"/>
      <c r="DQ9" s="67"/>
      <c r="DR9" s="67"/>
      <c r="DS9" s="67"/>
      <c r="DT9" s="67"/>
      <c r="DU9" s="67"/>
      <c r="DV9" s="67"/>
      <c r="DW9" s="67"/>
      <c r="DX9" s="67"/>
      <c r="DY9" s="67"/>
      <c r="DZ9" s="67"/>
      <c r="EA9" s="67"/>
      <c r="EB9" s="67"/>
      <c r="EC9" s="67"/>
      <c r="ED9" s="67"/>
      <c r="EE9" s="67"/>
      <c r="EF9" s="67"/>
      <c r="EG9" s="67"/>
      <c r="EH9" s="67"/>
      <c r="EI9" s="67"/>
      <c r="EJ9" s="67"/>
      <c r="EK9" s="67"/>
      <c r="EL9" s="67"/>
      <c r="EM9" s="67"/>
      <c r="EN9" s="67"/>
      <c r="EO9" s="67"/>
      <c r="EP9" s="67"/>
      <c r="EQ9" s="67"/>
      <c r="ER9" s="67"/>
      <c r="ES9" s="67"/>
      <c r="ET9" s="67"/>
      <c r="EU9" s="67"/>
      <c r="EV9" s="67"/>
      <c r="EW9" s="67"/>
      <c r="EX9" s="67"/>
      <c r="EY9" s="67"/>
      <c r="EZ9" s="67"/>
      <c r="FA9" s="67"/>
      <c r="FB9" s="67"/>
      <c r="FC9" s="67"/>
      <c r="FD9" s="67"/>
      <c r="FE9" s="67"/>
      <c r="FF9" s="67"/>
      <c r="FG9" s="67"/>
      <c r="FH9" s="67"/>
      <c r="FI9" s="67"/>
      <c r="FJ9" s="67"/>
      <c r="FK9" s="67"/>
      <c r="FL9" s="67"/>
      <c r="FM9" s="67"/>
      <c r="FN9" s="67"/>
      <c r="FO9" s="67"/>
      <c r="FP9" s="67"/>
      <c r="FQ9" s="67"/>
      <c r="FR9" s="67"/>
      <c r="FS9" s="67"/>
      <c r="FT9" s="67"/>
      <c r="FU9" s="67"/>
      <c r="FV9" s="67"/>
      <c r="FW9" s="67"/>
      <c r="FX9" s="67"/>
      <c r="FY9" s="67"/>
      <c r="FZ9" s="67"/>
      <c r="GA9" s="67"/>
      <c r="GB9" s="67"/>
      <c r="GC9" s="67"/>
      <c r="GD9" s="67"/>
      <c r="GE9" s="67"/>
      <c r="GF9" s="67"/>
      <c r="GG9" s="67"/>
      <c r="GH9" s="67"/>
      <c r="GI9" s="67"/>
      <c r="GJ9" s="67"/>
      <c r="GK9" s="67"/>
      <c r="GL9" s="67"/>
      <c r="GM9" s="67"/>
      <c r="GN9" s="67"/>
      <c r="GO9" s="67"/>
      <c r="GP9" s="67"/>
      <c r="GQ9" s="67"/>
      <c r="GR9" s="67"/>
      <c r="GS9" s="67"/>
      <c r="GT9" s="67"/>
      <c r="GU9" s="67"/>
      <c r="GV9" s="67"/>
      <c r="GW9" s="67"/>
      <c r="GX9" s="67"/>
      <c r="GY9" s="67"/>
      <c r="GZ9" s="67"/>
      <c r="HA9" s="67"/>
      <c r="HB9" s="67"/>
      <c r="HC9" s="67"/>
      <c r="HD9" s="67"/>
      <c r="HE9" s="67"/>
      <c r="HF9" s="67"/>
      <c r="HG9" s="67"/>
      <c r="HH9" s="67"/>
      <c r="HI9" s="67"/>
      <c r="HJ9" s="67"/>
      <c r="HK9" s="67"/>
      <c r="HL9" s="67"/>
      <c r="HM9" s="67"/>
      <c r="HN9" s="67"/>
      <c r="HO9" s="67"/>
      <c r="HP9" s="67"/>
      <c r="HQ9" s="67"/>
      <c r="HR9" s="67"/>
      <c r="HS9" s="67"/>
      <c r="HT9" s="67"/>
      <c r="HU9" s="67"/>
      <c r="HV9" s="67"/>
      <c r="HW9" s="67"/>
      <c r="HX9" s="67"/>
      <c r="HY9" s="67"/>
    </row>
    <row r="10" s="59" customFormat="1" ht="22" customHeight="1" spans="1:11">
      <c r="A10" s="71" t="s">
        <v>100</v>
      </c>
      <c r="B10" s="23"/>
      <c r="C10" s="23"/>
      <c r="D10" s="23"/>
      <c r="E10" s="23"/>
      <c r="F10" s="23"/>
      <c r="G10" s="23"/>
      <c r="H10" s="65"/>
      <c r="I10" s="65"/>
      <c r="J10" s="65"/>
      <c r="K10" s="70"/>
    </row>
    <row r="11" s="30" customFormat="1" ht="22" customHeight="1" spans="1:11">
      <c r="A11" s="10" t="s">
        <v>101</v>
      </c>
      <c r="B11" s="11" t="s">
        <v>102</v>
      </c>
      <c r="C11" s="16" t="s">
        <v>103</v>
      </c>
      <c r="D11" s="16"/>
      <c r="E11" s="16"/>
      <c r="F11" s="16"/>
      <c r="G11" s="16" t="s">
        <v>104</v>
      </c>
      <c r="H11" s="12" t="s">
        <v>105</v>
      </c>
      <c r="I11" s="11" t="s">
        <v>88</v>
      </c>
      <c r="J11" s="41" t="s">
        <v>89</v>
      </c>
      <c r="K11" s="10" t="s">
        <v>106</v>
      </c>
    </row>
    <row r="12" s="30" customFormat="1" ht="18" customHeight="1" spans="1:233">
      <c r="A12" s="10"/>
      <c r="B12" s="10"/>
      <c r="C12" s="10"/>
      <c r="D12" s="10"/>
      <c r="E12" s="10"/>
      <c r="F12" s="10"/>
      <c r="G12" s="16"/>
      <c r="H12" s="12"/>
      <c r="I12" s="25"/>
      <c r="J12" s="41"/>
      <c r="K12" s="68"/>
      <c r="L12" s="67"/>
      <c r="M12" s="67"/>
      <c r="N12" s="67"/>
      <c r="O12" s="67"/>
      <c r="P12" s="67"/>
      <c r="Q12" s="67"/>
      <c r="R12" s="67"/>
      <c r="S12" s="67"/>
      <c r="T12" s="67"/>
      <c r="U12" s="67"/>
      <c r="V12" s="67"/>
      <c r="W12" s="67"/>
      <c r="X12" s="67"/>
      <c r="Y12" s="67"/>
      <c r="Z12" s="67"/>
      <c r="AA12" s="67"/>
      <c r="AB12" s="67"/>
      <c r="AC12" s="67"/>
      <c r="AD12" s="67"/>
      <c r="AE12" s="67"/>
      <c r="AF12" s="67"/>
      <c r="AG12" s="67"/>
      <c r="AH12" s="67"/>
      <c r="AI12" s="67"/>
      <c r="AJ12" s="67"/>
      <c r="AK12" s="67"/>
      <c r="AL12" s="67"/>
      <c r="AM12" s="67"/>
      <c r="AN12" s="67"/>
      <c r="AO12" s="67"/>
      <c r="AP12" s="67"/>
      <c r="AQ12" s="67"/>
      <c r="AR12" s="67"/>
      <c r="AS12" s="67"/>
      <c r="AT12" s="67"/>
      <c r="AU12" s="67"/>
      <c r="AV12" s="67"/>
      <c r="AW12" s="67"/>
      <c r="AX12" s="67"/>
      <c r="AY12" s="67"/>
      <c r="AZ12" s="67"/>
      <c r="BA12" s="67"/>
      <c r="BB12" s="67"/>
      <c r="BC12" s="67"/>
      <c r="BD12" s="67"/>
      <c r="BE12" s="67"/>
      <c r="BF12" s="67"/>
      <c r="BG12" s="67"/>
      <c r="BH12" s="67"/>
      <c r="BI12" s="67"/>
      <c r="BJ12" s="67"/>
      <c r="BK12" s="67"/>
      <c r="BL12" s="67"/>
      <c r="BM12" s="67"/>
      <c r="BN12" s="67"/>
      <c r="BO12" s="67"/>
      <c r="BP12" s="67"/>
      <c r="BQ12" s="67"/>
      <c r="BR12" s="67"/>
      <c r="BS12" s="67"/>
      <c r="BT12" s="67"/>
      <c r="BU12" s="67"/>
      <c r="BV12" s="67"/>
      <c r="BW12" s="67"/>
      <c r="BX12" s="67"/>
      <c r="BY12" s="67"/>
      <c r="BZ12" s="67"/>
      <c r="CA12" s="67"/>
      <c r="CB12" s="67"/>
      <c r="CC12" s="67"/>
      <c r="CD12" s="67"/>
      <c r="CE12" s="67"/>
      <c r="CF12" s="67"/>
      <c r="CG12" s="67"/>
      <c r="CH12" s="67"/>
      <c r="CI12" s="67"/>
      <c r="CJ12" s="67"/>
      <c r="CK12" s="67"/>
      <c r="CL12" s="67"/>
      <c r="CM12" s="67"/>
      <c r="CN12" s="67"/>
      <c r="CO12" s="67"/>
      <c r="CP12" s="67"/>
      <c r="CQ12" s="67"/>
      <c r="CR12" s="67"/>
      <c r="CS12" s="67"/>
      <c r="CT12" s="67"/>
      <c r="CU12" s="67"/>
      <c r="CV12" s="67"/>
      <c r="CW12" s="67"/>
      <c r="CX12" s="67"/>
      <c r="CY12" s="67"/>
      <c r="CZ12" s="67"/>
      <c r="DA12" s="67"/>
      <c r="DB12" s="67"/>
      <c r="DC12" s="67"/>
      <c r="DD12" s="67"/>
      <c r="DE12" s="67"/>
      <c r="DF12" s="67"/>
      <c r="DG12" s="67"/>
      <c r="DH12" s="67"/>
      <c r="DI12" s="67"/>
      <c r="DJ12" s="67"/>
      <c r="DK12" s="67"/>
      <c r="DL12" s="67"/>
      <c r="DM12" s="67"/>
      <c r="DN12" s="67"/>
      <c r="DO12" s="67"/>
      <c r="DP12" s="67"/>
      <c r="DQ12" s="67"/>
      <c r="DR12" s="67"/>
      <c r="DS12" s="67"/>
      <c r="DT12" s="67"/>
      <c r="DU12" s="67"/>
      <c r="DV12" s="67"/>
      <c r="DW12" s="67"/>
      <c r="DX12" s="67"/>
      <c r="DY12" s="67"/>
      <c r="DZ12" s="67"/>
      <c r="EA12" s="67"/>
      <c r="EB12" s="67"/>
      <c r="EC12" s="67"/>
      <c r="ED12" s="67"/>
      <c r="EE12" s="67"/>
      <c r="EF12" s="67"/>
      <c r="EG12" s="67"/>
      <c r="EH12" s="67"/>
      <c r="EI12" s="67"/>
      <c r="EJ12" s="67"/>
      <c r="EK12" s="67"/>
      <c r="EL12" s="67"/>
      <c r="EM12" s="67"/>
      <c r="EN12" s="67"/>
      <c r="EO12" s="67"/>
      <c r="EP12" s="67"/>
      <c r="EQ12" s="67"/>
      <c r="ER12" s="67"/>
      <c r="ES12" s="67"/>
      <c r="ET12" s="67"/>
      <c r="EU12" s="67"/>
      <c r="EV12" s="67"/>
      <c r="EW12" s="67"/>
      <c r="EX12" s="67"/>
      <c r="EY12" s="67"/>
      <c r="EZ12" s="67"/>
      <c r="FA12" s="67"/>
      <c r="FB12" s="67"/>
      <c r="FC12" s="67"/>
      <c r="FD12" s="67"/>
      <c r="FE12" s="67"/>
      <c r="FF12" s="67"/>
      <c r="FG12" s="67"/>
      <c r="FH12" s="67"/>
      <c r="FI12" s="67"/>
      <c r="FJ12" s="67"/>
      <c r="FK12" s="67"/>
      <c r="FL12" s="67"/>
      <c r="FM12" s="67"/>
      <c r="FN12" s="67"/>
      <c r="FO12" s="67"/>
      <c r="FP12" s="67"/>
      <c r="FQ12" s="67"/>
      <c r="FR12" s="67"/>
      <c r="FS12" s="67"/>
      <c r="FT12" s="67"/>
      <c r="FU12" s="67"/>
      <c r="FV12" s="67"/>
      <c r="FW12" s="67"/>
      <c r="FX12" s="67"/>
      <c r="FY12" s="67"/>
      <c r="FZ12" s="67"/>
      <c r="GA12" s="67"/>
      <c r="GB12" s="67"/>
      <c r="GC12" s="67"/>
      <c r="GD12" s="67"/>
      <c r="GE12" s="67"/>
      <c r="GF12" s="67"/>
      <c r="GG12" s="67"/>
      <c r="GH12" s="67"/>
      <c r="GI12" s="67"/>
      <c r="GJ12" s="67"/>
      <c r="GK12" s="67"/>
      <c r="GL12" s="67"/>
      <c r="GM12" s="67"/>
      <c r="GN12" s="67"/>
      <c r="GO12" s="67"/>
      <c r="GP12" s="67"/>
      <c r="GQ12" s="67"/>
      <c r="GR12" s="67"/>
      <c r="GS12" s="67"/>
      <c r="GT12" s="67"/>
      <c r="GU12" s="67"/>
      <c r="GV12" s="67"/>
      <c r="GW12" s="67"/>
      <c r="GX12" s="67"/>
      <c r="GY12" s="67"/>
      <c r="GZ12" s="67"/>
      <c r="HA12" s="67"/>
      <c r="HB12" s="67"/>
      <c r="HC12" s="67"/>
      <c r="HD12" s="67"/>
      <c r="HE12" s="67"/>
      <c r="HF12" s="67"/>
      <c r="HG12" s="67"/>
      <c r="HH12" s="67"/>
      <c r="HI12" s="67"/>
      <c r="HJ12" s="67"/>
      <c r="HK12" s="67"/>
      <c r="HL12" s="67"/>
      <c r="HM12" s="67"/>
      <c r="HN12" s="67"/>
      <c r="HO12" s="67"/>
      <c r="HP12" s="67"/>
      <c r="HQ12" s="67"/>
      <c r="HR12" s="67"/>
      <c r="HS12" s="67"/>
      <c r="HT12" s="67"/>
      <c r="HU12" s="67"/>
      <c r="HV12" s="67"/>
      <c r="HW12" s="67"/>
      <c r="HX12" s="67"/>
      <c r="HY12" s="67"/>
    </row>
    <row r="13" s="30" customFormat="1" ht="30" customHeight="1" spans="1:233">
      <c r="A13" s="10"/>
      <c r="B13" s="10"/>
      <c r="C13" s="10"/>
      <c r="D13" s="10"/>
      <c r="E13" s="10"/>
      <c r="F13" s="10"/>
      <c r="G13" s="16"/>
      <c r="H13" s="25"/>
      <c r="I13" s="25"/>
      <c r="J13" s="41"/>
      <c r="K13" s="68"/>
      <c r="L13" s="67"/>
      <c r="M13" s="67"/>
      <c r="N13" s="67"/>
      <c r="O13" s="67"/>
      <c r="P13" s="67"/>
      <c r="Q13" s="67"/>
      <c r="R13" s="67"/>
      <c r="S13" s="67"/>
      <c r="T13" s="67"/>
      <c r="U13" s="67"/>
      <c r="V13" s="67"/>
      <c r="W13" s="67"/>
      <c r="X13" s="67"/>
      <c r="Y13" s="67"/>
      <c r="Z13" s="67"/>
      <c r="AA13" s="67"/>
      <c r="AB13" s="67"/>
      <c r="AC13" s="67"/>
      <c r="AD13" s="67"/>
      <c r="AE13" s="67"/>
      <c r="AF13" s="67"/>
      <c r="AG13" s="67"/>
      <c r="AH13" s="67"/>
      <c r="AI13" s="67"/>
      <c r="AJ13" s="67"/>
      <c r="AK13" s="67"/>
      <c r="AL13" s="67"/>
      <c r="AM13" s="67"/>
      <c r="AN13" s="67"/>
      <c r="AO13" s="67"/>
      <c r="AP13" s="67"/>
      <c r="AQ13" s="67"/>
      <c r="AR13" s="67"/>
      <c r="AS13" s="67"/>
      <c r="AT13" s="67"/>
      <c r="AU13" s="67"/>
      <c r="AV13" s="67"/>
      <c r="AW13" s="67"/>
      <c r="AX13" s="67"/>
      <c r="AY13" s="67"/>
      <c r="AZ13" s="67"/>
      <c r="BA13" s="67"/>
      <c r="BB13" s="67"/>
      <c r="BC13" s="67"/>
      <c r="BD13" s="67"/>
      <c r="BE13" s="67"/>
      <c r="BF13" s="67"/>
      <c r="BG13" s="67"/>
      <c r="BH13" s="67"/>
      <c r="BI13" s="67"/>
      <c r="BJ13" s="67"/>
      <c r="BK13" s="67"/>
      <c r="BL13" s="67"/>
      <c r="BM13" s="67"/>
      <c r="BN13" s="67"/>
      <c r="BO13" s="67"/>
      <c r="BP13" s="67"/>
      <c r="BQ13" s="67"/>
      <c r="BR13" s="67"/>
      <c r="BS13" s="67"/>
      <c r="BT13" s="67"/>
      <c r="BU13" s="67"/>
      <c r="BV13" s="67"/>
      <c r="BW13" s="67"/>
      <c r="BX13" s="67"/>
      <c r="BY13" s="67"/>
      <c r="BZ13" s="67"/>
      <c r="CA13" s="67"/>
      <c r="CB13" s="67"/>
      <c r="CC13" s="67"/>
      <c r="CD13" s="67"/>
      <c r="CE13" s="67"/>
      <c r="CF13" s="67"/>
      <c r="CG13" s="67"/>
      <c r="CH13" s="67"/>
      <c r="CI13" s="67"/>
      <c r="CJ13" s="67"/>
      <c r="CK13" s="67"/>
      <c r="CL13" s="67"/>
      <c r="CM13" s="67"/>
      <c r="CN13" s="67"/>
      <c r="CO13" s="67"/>
      <c r="CP13" s="67"/>
      <c r="CQ13" s="67"/>
      <c r="CR13" s="67"/>
      <c r="CS13" s="67"/>
      <c r="CT13" s="67"/>
      <c r="CU13" s="67"/>
      <c r="CV13" s="67"/>
      <c r="CW13" s="67"/>
      <c r="CX13" s="67"/>
      <c r="CY13" s="67"/>
      <c r="CZ13" s="67"/>
      <c r="DA13" s="67"/>
      <c r="DB13" s="67"/>
      <c r="DC13" s="67"/>
      <c r="DD13" s="67"/>
      <c r="DE13" s="67"/>
      <c r="DF13" s="67"/>
      <c r="DG13" s="67"/>
      <c r="DH13" s="67"/>
      <c r="DI13" s="67"/>
      <c r="DJ13" s="67"/>
      <c r="DK13" s="67"/>
      <c r="DL13" s="67"/>
      <c r="DM13" s="67"/>
      <c r="DN13" s="67"/>
      <c r="DO13" s="67"/>
      <c r="DP13" s="67"/>
      <c r="DQ13" s="67"/>
      <c r="DR13" s="67"/>
      <c r="DS13" s="67"/>
      <c r="DT13" s="67"/>
      <c r="DU13" s="67"/>
      <c r="DV13" s="67"/>
      <c r="DW13" s="67"/>
      <c r="DX13" s="67"/>
      <c r="DY13" s="67"/>
      <c r="DZ13" s="67"/>
      <c r="EA13" s="67"/>
      <c r="EB13" s="67"/>
      <c r="EC13" s="67"/>
      <c r="ED13" s="67"/>
      <c r="EE13" s="67"/>
      <c r="EF13" s="67"/>
      <c r="EG13" s="67"/>
      <c r="EH13" s="67"/>
      <c r="EI13" s="67"/>
      <c r="EJ13" s="67"/>
      <c r="EK13" s="67"/>
      <c r="EL13" s="67"/>
      <c r="EM13" s="67"/>
      <c r="EN13" s="67"/>
      <c r="EO13" s="67"/>
      <c r="EP13" s="67"/>
      <c r="EQ13" s="67"/>
      <c r="ER13" s="67"/>
      <c r="ES13" s="67"/>
      <c r="ET13" s="67"/>
      <c r="EU13" s="67"/>
      <c r="EV13" s="67"/>
      <c r="EW13" s="67"/>
      <c r="EX13" s="67"/>
      <c r="EY13" s="67"/>
      <c r="EZ13" s="67"/>
      <c r="FA13" s="67"/>
      <c r="FB13" s="67"/>
      <c r="FC13" s="67"/>
      <c r="FD13" s="67"/>
      <c r="FE13" s="67"/>
      <c r="FF13" s="67"/>
      <c r="FG13" s="67"/>
      <c r="FH13" s="67"/>
      <c r="FI13" s="67"/>
      <c r="FJ13" s="67"/>
      <c r="FK13" s="67"/>
      <c r="FL13" s="67"/>
      <c r="FM13" s="67"/>
      <c r="FN13" s="67"/>
      <c r="FO13" s="67"/>
      <c r="FP13" s="67"/>
      <c r="FQ13" s="67"/>
      <c r="FR13" s="67"/>
      <c r="FS13" s="67"/>
      <c r="FT13" s="67"/>
      <c r="FU13" s="67"/>
      <c r="FV13" s="67"/>
      <c r="FW13" s="67"/>
      <c r="FX13" s="67"/>
      <c r="FY13" s="67"/>
      <c r="FZ13" s="67"/>
      <c r="GA13" s="67"/>
      <c r="GB13" s="67"/>
      <c r="GC13" s="67"/>
      <c r="GD13" s="67"/>
      <c r="GE13" s="67"/>
      <c r="GF13" s="67"/>
      <c r="GG13" s="67"/>
      <c r="GH13" s="67"/>
      <c r="GI13" s="67"/>
      <c r="GJ13" s="67"/>
      <c r="GK13" s="67"/>
      <c r="GL13" s="67"/>
      <c r="GM13" s="67"/>
      <c r="GN13" s="67"/>
      <c r="GO13" s="67"/>
      <c r="GP13" s="67"/>
      <c r="GQ13" s="67"/>
      <c r="GR13" s="67"/>
      <c r="GS13" s="67"/>
      <c r="GT13" s="67"/>
      <c r="GU13" s="67"/>
      <c r="GV13" s="67"/>
      <c r="GW13" s="67"/>
      <c r="GX13" s="67"/>
      <c r="GY13" s="67"/>
      <c r="GZ13" s="67"/>
      <c r="HA13" s="67"/>
      <c r="HB13" s="67"/>
      <c r="HC13" s="67"/>
      <c r="HD13" s="67"/>
      <c r="HE13" s="67"/>
      <c r="HF13" s="67"/>
      <c r="HG13" s="67"/>
      <c r="HH13" s="67"/>
      <c r="HI13" s="67"/>
      <c r="HJ13" s="67"/>
      <c r="HK13" s="67"/>
      <c r="HL13" s="67"/>
      <c r="HM13" s="67"/>
      <c r="HN13" s="67"/>
      <c r="HO13" s="67"/>
      <c r="HP13" s="67"/>
      <c r="HQ13" s="67"/>
      <c r="HR13" s="67"/>
      <c r="HS13" s="67"/>
      <c r="HT13" s="67"/>
      <c r="HU13" s="67"/>
      <c r="HV13" s="67"/>
      <c r="HW13" s="67"/>
      <c r="HX13" s="67"/>
      <c r="HY13" s="67"/>
    </row>
    <row r="14" s="30" customFormat="1" ht="26" customHeight="1" spans="1:11">
      <c r="A14" s="10"/>
      <c r="B14" s="9" t="s">
        <v>99</v>
      </c>
      <c r="C14" s="9"/>
      <c r="D14" s="9"/>
      <c r="E14" s="9"/>
      <c r="F14" s="9"/>
      <c r="G14" s="12"/>
      <c r="H14" s="12"/>
      <c r="I14" s="12"/>
      <c r="J14" s="40"/>
      <c r="K14" s="10"/>
    </row>
    <row r="15" s="30" customFormat="1" ht="25" customHeight="1" spans="1:11">
      <c r="A15" s="10"/>
      <c r="B15" s="26" t="s">
        <v>115</v>
      </c>
      <c r="C15" s="27"/>
      <c r="D15" s="27"/>
      <c r="E15" s="27"/>
      <c r="F15" s="28"/>
      <c r="G15" s="29"/>
      <c r="H15" s="29"/>
      <c r="I15" s="12"/>
      <c r="J15" s="40">
        <f>J14+J9</f>
        <v>293018</v>
      </c>
      <c r="K15" s="10"/>
    </row>
    <row r="16" s="30" customFormat="1" ht="19.5" customHeight="1" spans="3:10">
      <c r="C16" s="31"/>
      <c r="D16" s="32"/>
      <c r="E16" s="32"/>
      <c r="F16" s="32"/>
      <c r="G16" s="33" t="s">
        <v>116</v>
      </c>
      <c r="H16" s="33"/>
      <c r="I16" s="33"/>
      <c r="J16" s="33"/>
    </row>
    <row r="17" s="30" customFormat="1" ht="19.5" customHeight="1" spans="2:10">
      <c r="B17" s="34"/>
      <c r="C17" s="35"/>
      <c r="D17" s="36"/>
      <c r="E17" s="36"/>
      <c r="F17" s="36"/>
      <c r="G17" s="37">
        <v>44768</v>
      </c>
      <c r="H17" s="37"/>
      <c r="I17" s="37"/>
      <c r="J17" s="37"/>
    </row>
    <row r="18" s="30" customFormat="1" ht="27" customHeight="1" spans="4:9">
      <c r="D18" s="60"/>
      <c r="E18" s="60"/>
      <c r="F18" s="60"/>
      <c r="G18" s="60"/>
      <c r="H18" s="60"/>
      <c r="I18" s="61"/>
    </row>
    <row r="19" s="30" customFormat="1" ht="24" customHeight="1" spans="4:9">
      <c r="D19" s="60"/>
      <c r="E19" s="60"/>
      <c r="F19" s="60"/>
      <c r="G19" s="60"/>
      <c r="H19" s="60"/>
      <c r="I19" s="61"/>
    </row>
  </sheetData>
  <mergeCells count="20">
    <mergeCell ref="A1:K1"/>
    <mergeCell ref="E2:F2"/>
    <mergeCell ref="H2:I2"/>
    <mergeCell ref="A3:K3"/>
    <mergeCell ref="C4:G4"/>
    <mergeCell ref="C5:G5"/>
    <mergeCell ref="C6:G6"/>
    <mergeCell ref="C7:G7"/>
    <mergeCell ref="C8:G8"/>
    <mergeCell ref="C9:G9"/>
    <mergeCell ref="A10:K10"/>
    <mergeCell ref="C11:F11"/>
    <mergeCell ref="C12:F12"/>
    <mergeCell ref="C13:F13"/>
    <mergeCell ref="B14:F14"/>
    <mergeCell ref="B15:F15"/>
    <mergeCell ref="C16:D16"/>
    <mergeCell ref="G16:J16"/>
    <mergeCell ref="C17:D17"/>
    <mergeCell ref="G17:J17"/>
  </mergeCells>
  <printOptions horizontalCentered="1"/>
  <pageMargins left="0.314583333333333" right="0.314583333333333" top="0.786805555555556" bottom="0.708333333333333" header="0.5" footer="0.5"/>
  <pageSetup paperSize="9" orientation="landscape" horizontalDpi="600"/>
  <headerFooter>
    <oddFooter>&amp;C第 &amp;P 页，共 &amp;N 页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IA19"/>
  <sheetViews>
    <sheetView workbookViewId="0">
      <selection activeCell="E220" sqref="E220"/>
    </sheetView>
  </sheetViews>
  <sheetFormatPr defaultColWidth="9" defaultRowHeight="12.75"/>
  <cols>
    <col min="1" max="1" width="6.875" style="30" customWidth="1"/>
    <col min="2" max="2" width="9.5" style="30" customWidth="1"/>
    <col min="3" max="3" width="12.375" style="30" customWidth="1"/>
    <col min="4" max="4" width="12.625" style="60" customWidth="1"/>
    <col min="5" max="5" width="7.875" style="60" customWidth="1"/>
    <col min="6" max="6" width="11.625" style="60" customWidth="1"/>
    <col min="7" max="7" width="10.875" style="60" customWidth="1"/>
    <col min="8" max="8" width="14.375" style="60" customWidth="1"/>
    <col min="9" max="9" width="14.875" style="61" customWidth="1"/>
    <col min="10" max="10" width="17.125" style="30" customWidth="1"/>
    <col min="11" max="11" width="21.625" style="30" customWidth="1"/>
    <col min="12" max="12" width="13" style="30" customWidth="1"/>
    <col min="13" max="32" width="9" style="30"/>
    <col min="33" max="16384" width="5.625" style="30"/>
  </cols>
  <sheetData>
    <row r="1" s="58" customFormat="1" ht="30" customHeight="1" spans="1:227">
      <c r="A1" s="4" t="s">
        <v>74</v>
      </c>
      <c r="B1" s="5"/>
      <c r="C1" s="5"/>
      <c r="D1" s="5"/>
      <c r="E1" s="5"/>
      <c r="F1" s="5"/>
      <c r="G1" s="5"/>
      <c r="H1" s="5"/>
      <c r="I1" s="5"/>
      <c r="J1" s="5"/>
      <c r="K1" s="5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  <c r="AB1" s="66"/>
      <c r="AC1" s="66"/>
      <c r="AD1" s="66"/>
      <c r="AE1" s="66"/>
      <c r="AF1" s="66"/>
      <c r="AG1" s="66"/>
      <c r="AH1" s="66"/>
      <c r="AI1" s="66"/>
      <c r="AJ1" s="66"/>
      <c r="AK1" s="66"/>
      <c r="AL1" s="66"/>
      <c r="AM1" s="66"/>
      <c r="AN1" s="66"/>
      <c r="AO1" s="66"/>
      <c r="AP1" s="66"/>
      <c r="AQ1" s="66"/>
      <c r="AR1" s="66"/>
      <c r="AS1" s="66"/>
      <c r="AT1" s="66"/>
      <c r="AU1" s="66"/>
      <c r="AV1" s="66"/>
      <c r="AW1" s="66"/>
      <c r="AX1" s="66"/>
      <c r="AY1" s="66"/>
      <c r="AZ1" s="66"/>
      <c r="BA1" s="66"/>
      <c r="BB1" s="66"/>
      <c r="BC1" s="66"/>
      <c r="BD1" s="66"/>
      <c r="BE1" s="66"/>
      <c r="BF1" s="66"/>
      <c r="BG1" s="66"/>
      <c r="BH1" s="66"/>
      <c r="BI1" s="66"/>
      <c r="BJ1" s="66"/>
      <c r="BK1" s="66"/>
      <c r="BL1" s="66"/>
      <c r="BM1" s="66"/>
      <c r="BN1" s="66"/>
      <c r="BO1" s="66"/>
      <c r="BP1" s="66"/>
      <c r="BQ1" s="66"/>
      <c r="BR1" s="66"/>
      <c r="BS1" s="66"/>
      <c r="BT1" s="66"/>
      <c r="BU1" s="66"/>
      <c r="BV1" s="66"/>
      <c r="BW1" s="66"/>
      <c r="BX1" s="66"/>
      <c r="BY1" s="66"/>
      <c r="BZ1" s="66"/>
      <c r="CA1" s="66"/>
      <c r="CB1" s="66"/>
      <c r="CC1" s="66"/>
      <c r="CD1" s="66"/>
      <c r="CE1" s="66"/>
      <c r="CF1" s="66"/>
      <c r="CG1" s="66"/>
      <c r="CH1" s="66"/>
      <c r="CI1" s="66"/>
      <c r="CJ1" s="66"/>
      <c r="CK1" s="66"/>
      <c r="CL1" s="66"/>
      <c r="CM1" s="66"/>
      <c r="CN1" s="66"/>
      <c r="CO1" s="66"/>
      <c r="CP1" s="66"/>
      <c r="CQ1" s="66"/>
      <c r="CR1" s="66"/>
      <c r="CS1" s="66"/>
      <c r="CT1" s="66"/>
      <c r="CU1" s="66"/>
      <c r="CV1" s="66"/>
      <c r="CW1" s="66"/>
      <c r="CX1" s="66"/>
      <c r="CY1" s="66"/>
      <c r="CZ1" s="66"/>
      <c r="DA1" s="66"/>
      <c r="DB1" s="66"/>
      <c r="DC1" s="66"/>
      <c r="DD1" s="66"/>
      <c r="DE1" s="66"/>
      <c r="DF1" s="66"/>
      <c r="DG1" s="66"/>
      <c r="DH1" s="66"/>
      <c r="DI1" s="66"/>
      <c r="DJ1" s="66"/>
      <c r="DK1" s="66"/>
      <c r="DL1" s="66"/>
      <c r="DM1" s="66"/>
      <c r="DN1" s="66"/>
      <c r="DO1" s="66"/>
      <c r="DP1" s="66"/>
      <c r="DQ1" s="66"/>
      <c r="DR1" s="66"/>
      <c r="DS1" s="66"/>
      <c r="DT1" s="66"/>
      <c r="DU1" s="66"/>
      <c r="DV1" s="66"/>
      <c r="DW1" s="66"/>
      <c r="DX1" s="66"/>
      <c r="DY1" s="66"/>
      <c r="DZ1" s="66"/>
      <c r="EA1" s="66"/>
      <c r="EB1" s="66"/>
      <c r="EC1" s="66"/>
      <c r="ED1" s="66"/>
      <c r="EE1" s="66"/>
      <c r="EF1" s="66"/>
      <c r="EG1" s="66"/>
      <c r="EH1" s="66"/>
      <c r="EI1" s="66"/>
      <c r="EJ1" s="66"/>
      <c r="EK1" s="66"/>
      <c r="EL1" s="66"/>
      <c r="EM1" s="66"/>
      <c r="EN1" s="66"/>
      <c r="EO1" s="66"/>
      <c r="EP1" s="66"/>
      <c r="EQ1" s="66"/>
      <c r="ER1" s="66"/>
      <c r="ES1" s="66"/>
      <c r="ET1" s="66"/>
      <c r="EU1" s="66"/>
      <c r="EV1" s="66"/>
      <c r="EW1" s="66"/>
      <c r="EX1" s="66"/>
      <c r="EY1" s="66"/>
      <c r="EZ1" s="66"/>
      <c r="FA1" s="66"/>
      <c r="FB1" s="66"/>
      <c r="FC1" s="66"/>
      <c r="FD1" s="66"/>
      <c r="FE1" s="66"/>
      <c r="FF1" s="66"/>
      <c r="FG1" s="66"/>
      <c r="FH1" s="66"/>
      <c r="FI1" s="66"/>
      <c r="FJ1" s="66"/>
      <c r="FK1" s="66"/>
      <c r="FL1" s="66"/>
      <c r="FM1" s="66"/>
      <c r="FN1" s="66"/>
      <c r="FO1" s="66"/>
      <c r="FP1" s="66"/>
      <c r="FQ1" s="66"/>
      <c r="FR1" s="66"/>
      <c r="FS1" s="66"/>
      <c r="FT1" s="66"/>
      <c r="FU1" s="66"/>
      <c r="FV1" s="66"/>
      <c r="FW1" s="66"/>
      <c r="FX1" s="66"/>
      <c r="FY1" s="66"/>
      <c r="FZ1" s="66"/>
      <c r="GA1" s="66"/>
      <c r="GB1" s="66"/>
      <c r="GC1" s="66"/>
      <c r="GD1" s="66"/>
      <c r="GE1" s="66"/>
      <c r="GF1" s="66"/>
      <c r="GG1" s="66"/>
      <c r="GH1" s="66"/>
      <c r="GI1" s="66"/>
      <c r="GJ1" s="66"/>
      <c r="GK1" s="66"/>
      <c r="GL1" s="66"/>
      <c r="GM1" s="66"/>
      <c r="GN1" s="66"/>
      <c r="GO1" s="66"/>
      <c r="GP1" s="66"/>
      <c r="GQ1" s="66"/>
      <c r="GR1" s="66"/>
      <c r="GS1" s="66"/>
      <c r="GT1" s="66"/>
      <c r="GU1" s="66"/>
      <c r="GV1" s="66"/>
      <c r="GW1" s="66"/>
      <c r="GX1" s="66"/>
      <c r="GY1" s="66"/>
      <c r="GZ1" s="66"/>
      <c r="HA1" s="66"/>
      <c r="HB1" s="66"/>
      <c r="HC1" s="66"/>
      <c r="HD1" s="66"/>
      <c r="HE1" s="66"/>
      <c r="HF1" s="66"/>
      <c r="HG1" s="66"/>
      <c r="HH1" s="66"/>
      <c r="HI1" s="66"/>
      <c r="HJ1" s="66"/>
      <c r="HK1" s="66"/>
      <c r="HL1" s="66"/>
      <c r="HM1" s="66"/>
      <c r="HN1" s="66"/>
      <c r="HO1" s="66"/>
      <c r="HP1" s="66"/>
      <c r="HQ1" s="66"/>
      <c r="HR1" s="66"/>
      <c r="HS1" s="66"/>
    </row>
    <row r="2" s="30" customFormat="1" ht="26.1" customHeight="1" spans="1:234">
      <c r="A2" s="10" t="s">
        <v>75</v>
      </c>
      <c r="B2" s="7" t="s">
        <v>76</v>
      </c>
      <c r="C2" s="8" t="s">
        <v>328</v>
      </c>
      <c r="D2" s="7" t="s">
        <v>78</v>
      </c>
      <c r="E2" s="8" t="s">
        <v>79</v>
      </c>
      <c r="F2" s="8"/>
      <c r="G2" s="7" t="s">
        <v>80</v>
      </c>
      <c r="H2" s="10" t="s">
        <v>314</v>
      </c>
      <c r="I2" s="10"/>
      <c r="J2" s="7" t="s">
        <v>82</v>
      </c>
      <c r="K2" s="8">
        <v>1</v>
      </c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7"/>
      <c r="AD2" s="67"/>
      <c r="AE2" s="67"/>
      <c r="AF2" s="67"/>
      <c r="AG2" s="67"/>
      <c r="AH2" s="67"/>
      <c r="AI2" s="67"/>
      <c r="AJ2" s="67"/>
      <c r="AK2" s="67"/>
      <c r="AL2" s="67"/>
      <c r="AM2" s="67"/>
      <c r="AN2" s="67"/>
      <c r="AO2" s="67"/>
      <c r="AP2" s="67"/>
      <c r="AQ2" s="67"/>
      <c r="AR2" s="67"/>
      <c r="AS2" s="67"/>
      <c r="AT2" s="67"/>
      <c r="AU2" s="67"/>
      <c r="AV2" s="67"/>
      <c r="AW2" s="67"/>
      <c r="AX2" s="67"/>
      <c r="AY2" s="67"/>
      <c r="AZ2" s="67"/>
      <c r="BA2" s="67"/>
      <c r="BB2" s="67"/>
      <c r="BC2" s="67"/>
      <c r="BD2" s="67"/>
      <c r="BE2" s="67"/>
      <c r="BF2" s="67"/>
      <c r="BG2" s="67"/>
      <c r="BH2" s="67"/>
      <c r="BI2" s="67"/>
      <c r="BJ2" s="67"/>
      <c r="BK2" s="67"/>
      <c r="BL2" s="67"/>
      <c r="BM2" s="67"/>
      <c r="BN2" s="67"/>
      <c r="BO2" s="67"/>
      <c r="BP2" s="67"/>
      <c r="BQ2" s="67"/>
      <c r="BR2" s="67"/>
      <c r="BS2" s="67"/>
      <c r="BT2" s="67"/>
      <c r="BU2" s="67"/>
      <c r="BV2" s="67"/>
      <c r="BW2" s="67"/>
      <c r="BX2" s="67"/>
      <c r="BY2" s="67"/>
      <c r="BZ2" s="67"/>
      <c r="CA2" s="67"/>
      <c r="CB2" s="67"/>
      <c r="CC2" s="67"/>
      <c r="CD2" s="67"/>
      <c r="CE2" s="67"/>
      <c r="CF2" s="67"/>
      <c r="CG2" s="67"/>
      <c r="CH2" s="67"/>
      <c r="CI2" s="67"/>
      <c r="CJ2" s="67"/>
      <c r="CK2" s="67"/>
      <c r="CL2" s="67"/>
      <c r="CM2" s="67"/>
      <c r="CN2" s="67"/>
      <c r="CO2" s="67"/>
      <c r="CP2" s="67"/>
      <c r="CQ2" s="67"/>
      <c r="CR2" s="67"/>
      <c r="CS2" s="67"/>
      <c r="CT2" s="67"/>
      <c r="CU2" s="67"/>
      <c r="CV2" s="67"/>
      <c r="CW2" s="67"/>
      <c r="CX2" s="67"/>
      <c r="CY2" s="67"/>
      <c r="CZ2" s="67"/>
      <c r="DA2" s="67"/>
      <c r="DB2" s="67"/>
      <c r="DC2" s="67"/>
      <c r="DD2" s="67"/>
      <c r="DE2" s="67"/>
      <c r="DF2" s="67"/>
      <c r="DG2" s="67"/>
      <c r="DH2" s="67"/>
      <c r="DI2" s="67"/>
      <c r="DJ2" s="67"/>
      <c r="DK2" s="67"/>
      <c r="DL2" s="67"/>
      <c r="DM2" s="67"/>
      <c r="DN2" s="67"/>
      <c r="DO2" s="67"/>
      <c r="DP2" s="67"/>
      <c r="DQ2" s="67"/>
      <c r="DR2" s="67"/>
      <c r="DS2" s="67"/>
      <c r="DT2" s="67"/>
      <c r="DU2" s="67"/>
      <c r="DV2" s="67"/>
      <c r="DW2" s="67"/>
      <c r="DX2" s="67"/>
      <c r="DY2" s="67"/>
      <c r="DZ2" s="67"/>
      <c r="EA2" s="67"/>
      <c r="EB2" s="67"/>
      <c r="EC2" s="67"/>
      <c r="ED2" s="67"/>
      <c r="EE2" s="67"/>
      <c r="EF2" s="67"/>
      <c r="EG2" s="67"/>
      <c r="EH2" s="67"/>
      <c r="EI2" s="67"/>
      <c r="EJ2" s="67"/>
      <c r="EK2" s="67"/>
      <c r="EL2" s="67"/>
      <c r="EM2" s="67"/>
      <c r="EN2" s="67"/>
      <c r="EO2" s="67"/>
      <c r="EP2" s="67"/>
      <c r="EQ2" s="67"/>
      <c r="ER2" s="67"/>
      <c r="ES2" s="67"/>
      <c r="ET2" s="67"/>
      <c r="EU2" s="67"/>
      <c r="EV2" s="67"/>
      <c r="EW2" s="67"/>
      <c r="EX2" s="67"/>
      <c r="EY2" s="67"/>
      <c r="EZ2" s="67"/>
      <c r="FA2" s="67"/>
      <c r="FB2" s="67"/>
      <c r="FC2" s="67"/>
      <c r="FD2" s="67"/>
      <c r="FE2" s="67"/>
      <c r="FF2" s="67"/>
      <c r="FG2" s="67"/>
      <c r="FH2" s="67"/>
      <c r="FI2" s="67"/>
      <c r="FJ2" s="67"/>
      <c r="FK2" s="67"/>
      <c r="FL2" s="67"/>
      <c r="FM2" s="67"/>
      <c r="FN2" s="67"/>
      <c r="FO2" s="67"/>
      <c r="FP2" s="67"/>
      <c r="FQ2" s="67"/>
      <c r="FR2" s="67"/>
      <c r="FS2" s="67"/>
      <c r="FT2" s="67"/>
      <c r="FU2" s="67"/>
      <c r="FV2" s="67"/>
      <c r="FW2" s="67"/>
      <c r="FX2" s="67"/>
      <c r="FY2" s="67"/>
      <c r="FZ2" s="67"/>
      <c r="GA2" s="67"/>
      <c r="GB2" s="67"/>
      <c r="GC2" s="67"/>
      <c r="GD2" s="67"/>
      <c r="GE2" s="67"/>
      <c r="GF2" s="67"/>
      <c r="GG2" s="67"/>
      <c r="GH2" s="67"/>
      <c r="GI2" s="67"/>
      <c r="GJ2" s="67"/>
      <c r="GK2" s="67"/>
      <c r="GL2" s="67"/>
      <c r="GM2" s="67"/>
      <c r="GN2" s="67"/>
      <c r="GO2" s="67"/>
      <c r="GP2" s="67"/>
      <c r="GQ2" s="67"/>
      <c r="GR2" s="67"/>
      <c r="GS2" s="67"/>
      <c r="GT2" s="67"/>
      <c r="GU2" s="67"/>
      <c r="GV2" s="67"/>
      <c r="GW2" s="67"/>
      <c r="GX2" s="67"/>
      <c r="GY2" s="67"/>
      <c r="GZ2" s="67"/>
      <c r="HA2" s="67"/>
      <c r="HB2" s="67"/>
      <c r="HC2" s="67"/>
      <c r="HD2" s="67"/>
      <c r="HE2" s="67"/>
      <c r="HF2" s="67"/>
      <c r="HG2" s="67"/>
      <c r="HH2" s="67"/>
      <c r="HI2" s="67"/>
      <c r="HJ2" s="67"/>
      <c r="HK2" s="67"/>
      <c r="HL2" s="67"/>
      <c r="HM2" s="67"/>
      <c r="HN2" s="67"/>
      <c r="HO2" s="67"/>
      <c r="HP2" s="67"/>
      <c r="HQ2" s="67"/>
      <c r="HR2" s="67"/>
      <c r="HS2" s="67"/>
      <c r="HT2" s="67"/>
      <c r="HU2" s="67"/>
      <c r="HV2" s="67"/>
      <c r="HW2" s="67"/>
      <c r="HX2" s="67"/>
      <c r="HY2" s="67"/>
      <c r="HZ2" s="67"/>
    </row>
    <row r="3" s="30" customFormat="1" ht="22" customHeight="1" spans="1:235">
      <c r="A3" s="9" t="s">
        <v>83</v>
      </c>
      <c r="B3" s="9"/>
      <c r="C3" s="9"/>
      <c r="D3" s="9"/>
      <c r="E3" s="9"/>
      <c r="F3" s="9"/>
      <c r="G3" s="9"/>
      <c r="H3" s="9"/>
      <c r="I3" s="9"/>
      <c r="J3" s="9"/>
      <c r="K3" s="9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  <c r="AC3" s="67"/>
      <c r="AD3" s="67"/>
      <c r="AE3" s="67"/>
      <c r="AF3" s="67"/>
      <c r="AG3" s="67"/>
      <c r="AH3" s="67"/>
      <c r="AI3" s="67"/>
      <c r="AJ3" s="67"/>
      <c r="AK3" s="67"/>
      <c r="AL3" s="67"/>
      <c r="AM3" s="67"/>
      <c r="AN3" s="67"/>
      <c r="AO3" s="67"/>
      <c r="AP3" s="67"/>
      <c r="AQ3" s="67"/>
      <c r="AR3" s="67"/>
      <c r="AS3" s="67"/>
      <c r="AT3" s="67"/>
      <c r="AU3" s="67"/>
      <c r="AV3" s="67"/>
      <c r="AW3" s="67"/>
      <c r="AX3" s="67"/>
      <c r="AY3" s="67"/>
      <c r="AZ3" s="67"/>
      <c r="BA3" s="67"/>
      <c r="BB3" s="67"/>
      <c r="BC3" s="67"/>
      <c r="BD3" s="67"/>
      <c r="BE3" s="67"/>
      <c r="BF3" s="67"/>
      <c r="BG3" s="67"/>
      <c r="BH3" s="67"/>
      <c r="BI3" s="67"/>
      <c r="BJ3" s="67"/>
      <c r="BK3" s="67"/>
      <c r="BL3" s="67"/>
      <c r="BM3" s="67"/>
      <c r="BN3" s="67"/>
      <c r="BO3" s="67"/>
      <c r="BP3" s="67"/>
      <c r="BQ3" s="67"/>
      <c r="BR3" s="67"/>
      <c r="BS3" s="67"/>
      <c r="BT3" s="67"/>
      <c r="BU3" s="67"/>
      <c r="BV3" s="67"/>
      <c r="BW3" s="67"/>
      <c r="BX3" s="67"/>
      <c r="BY3" s="67"/>
      <c r="BZ3" s="67"/>
      <c r="CA3" s="67"/>
      <c r="CB3" s="67"/>
      <c r="CC3" s="67"/>
      <c r="CD3" s="67"/>
      <c r="CE3" s="67"/>
      <c r="CF3" s="67"/>
      <c r="CG3" s="67"/>
      <c r="CH3" s="67"/>
      <c r="CI3" s="67"/>
      <c r="CJ3" s="67"/>
      <c r="CK3" s="67"/>
      <c r="CL3" s="67"/>
      <c r="CM3" s="67"/>
      <c r="CN3" s="67"/>
      <c r="CO3" s="67"/>
      <c r="CP3" s="67"/>
      <c r="CQ3" s="67"/>
      <c r="CR3" s="67"/>
      <c r="CS3" s="67"/>
      <c r="CT3" s="67"/>
      <c r="CU3" s="67"/>
      <c r="CV3" s="67"/>
      <c r="CW3" s="67"/>
      <c r="CX3" s="67"/>
      <c r="CY3" s="67"/>
      <c r="CZ3" s="67"/>
      <c r="DA3" s="67"/>
      <c r="DB3" s="67"/>
      <c r="DC3" s="67"/>
      <c r="DD3" s="67"/>
      <c r="DE3" s="67"/>
      <c r="DF3" s="67"/>
      <c r="DG3" s="67"/>
      <c r="DH3" s="67"/>
      <c r="DI3" s="67"/>
      <c r="DJ3" s="67"/>
      <c r="DK3" s="67"/>
      <c r="DL3" s="67"/>
      <c r="DM3" s="67"/>
      <c r="DN3" s="67"/>
      <c r="DO3" s="67"/>
      <c r="DP3" s="67"/>
      <c r="DQ3" s="67"/>
      <c r="DR3" s="67"/>
      <c r="DS3" s="67"/>
      <c r="DT3" s="67"/>
      <c r="DU3" s="67"/>
      <c r="DV3" s="67"/>
      <c r="DW3" s="67"/>
      <c r="DX3" s="67"/>
      <c r="DY3" s="67"/>
      <c r="DZ3" s="67"/>
      <c r="EA3" s="67"/>
      <c r="EB3" s="67"/>
      <c r="EC3" s="67"/>
      <c r="ED3" s="67"/>
      <c r="EE3" s="67"/>
      <c r="EF3" s="67"/>
      <c r="EG3" s="67"/>
      <c r="EH3" s="67"/>
      <c r="EI3" s="67"/>
      <c r="EJ3" s="67"/>
      <c r="EK3" s="67"/>
      <c r="EL3" s="67"/>
      <c r="EM3" s="67"/>
      <c r="EN3" s="67"/>
      <c r="EO3" s="67"/>
      <c r="EP3" s="67"/>
      <c r="EQ3" s="67"/>
      <c r="ER3" s="67"/>
      <c r="ES3" s="67"/>
      <c r="ET3" s="67"/>
      <c r="EU3" s="67"/>
      <c r="EV3" s="67"/>
      <c r="EW3" s="67"/>
      <c r="EX3" s="67"/>
      <c r="EY3" s="67"/>
      <c r="EZ3" s="67"/>
      <c r="FA3" s="67"/>
      <c r="FB3" s="67"/>
      <c r="FC3" s="67"/>
      <c r="FD3" s="67"/>
      <c r="FE3" s="67"/>
      <c r="FF3" s="67"/>
      <c r="FG3" s="67"/>
      <c r="FH3" s="67"/>
      <c r="FI3" s="67"/>
      <c r="FJ3" s="67"/>
      <c r="FK3" s="67"/>
      <c r="FL3" s="67"/>
      <c r="FM3" s="67"/>
      <c r="FN3" s="67"/>
      <c r="FO3" s="67"/>
      <c r="FP3" s="67"/>
      <c r="FQ3" s="67"/>
      <c r="FR3" s="67"/>
      <c r="FS3" s="67"/>
      <c r="FT3" s="67"/>
      <c r="FU3" s="67"/>
      <c r="FV3" s="67"/>
      <c r="FW3" s="67"/>
      <c r="FX3" s="67"/>
      <c r="FY3" s="67"/>
      <c r="FZ3" s="67"/>
      <c r="GA3" s="67"/>
      <c r="GB3" s="67"/>
      <c r="GC3" s="67"/>
      <c r="GD3" s="67"/>
      <c r="GE3" s="67"/>
      <c r="GF3" s="67"/>
      <c r="GG3" s="67"/>
      <c r="GH3" s="67"/>
      <c r="GI3" s="67"/>
      <c r="GJ3" s="67"/>
      <c r="GK3" s="67"/>
      <c r="GL3" s="67"/>
      <c r="GM3" s="67"/>
      <c r="GN3" s="67"/>
      <c r="GO3" s="67"/>
      <c r="GP3" s="67"/>
      <c r="GQ3" s="67"/>
      <c r="GR3" s="67"/>
      <c r="GS3" s="67"/>
      <c r="GT3" s="67"/>
      <c r="GU3" s="67"/>
      <c r="GV3" s="67"/>
      <c r="GW3" s="67"/>
      <c r="GX3" s="67"/>
      <c r="GY3" s="67"/>
      <c r="GZ3" s="67"/>
      <c r="HA3" s="67"/>
      <c r="HB3" s="67"/>
      <c r="HC3" s="67"/>
      <c r="HD3" s="67"/>
      <c r="HE3" s="67"/>
      <c r="HF3" s="67"/>
      <c r="HG3" s="67"/>
      <c r="HH3" s="67"/>
      <c r="HI3" s="67"/>
      <c r="HJ3" s="67"/>
      <c r="HK3" s="67"/>
      <c r="HL3" s="67"/>
      <c r="HM3" s="67"/>
      <c r="HN3" s="67"/>
      <c r="HO3" s="67"/>
      <c r="HP3" s="67"/>
      <c r="HQ3" s="67"/>
      <c r="HR3" s="67"/>
      <c r="HS3" s="67"/>
      <c r="HT3" s="67"/>
      <c r="HU3" s="67"/>
      <c r="HV3" s="67"/>
      <c r="HW3" s="67"/>
      <c r="HX3" s="67"/>
      <c r="HY3" s="67"/>
      <c r="HZ3" s="67"/>
      <c r="IA3" s="67"/>
    </row>
    <row r="4" s="30" customFormat="1" ht="32" customHeight="1" spans="1:234">
      <c r="A4" s="10" t="s">
        <v>84</v>
      </c>
      <c r="B4" s="11" t="s">
        <v>85</v>
      </c>
      <c r="C4" s="11" t="s">
        <v>86</v>
      </c>
      <c r="D4" s="11"/>
      <c r="E4" s="11"/>
      <c r="F4" s="11"/>
      <c r="G4" s="11"/>
      <c r="H4" s="12" t="s">
        <v>87</v>
      </c>
      <c r="I4" s="11" t="s">
        <v>88</v>
      </c>
      <c r="J4" s="41" t="s">
        <v>89</v>
      </c>
      <c r="K4" s="68" t="s">
        <v>90</v>
      </c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67"/>
      <c r="Y4" s="67"/>
      <c r="Z4" s="67"/>
      <c r="AA4" s="67"/>
      <c r="AB4" s="67"/>
      <c r="AC4" s="67"/>
      <c r="AD4" s="67"/>
      <c r="AE4" s="67"/>
      <c r="AF4" s="67"/>
      <c r="AG4" s="67"/>
      <c r="AH4" s="67"/>
      <c r="AI4" s="67"/>
      <c r="AJ4" s="67"/>
      <c r="AK4" s="67"/>
      <c r="AL4" s="67"/>
      <c r="AM4" s="67"/>
      <c r="AN4" s="67"/>
      <c r="AO4" s="67"/>
      <c r="AP4" s="67"/>
      <c r="AQ4" s="67"/>
      <c r="AR4" s="67"/>
      <c r="AS4" s="67"/>
      <c r="AT4" s="67"/>
      <c r="AU4" s="67"/>
      <c r="AV4" s="67"/>
      <c r="AW4" s="67"/>
      <c r="AX4" s="67"/>
      <c r="AY4" s="67"/>
      <c r="AZ4" s="67"/>
      <c r="BA4" s="67"/>
      <c r="BB4" s="67"/>
      <c r="BC4" s="67"/>
      <c r="BD4" s="67"/>
      <c r="BE4" s="67"/>
      <c r="BF4" s="67"/>
      <c r="BG4" s="67"/>
      <c r="BH4" s="67"/>
      <c r="BI4" s="67"/>
      <c r="BJ4" s="67"/>
      <c r="BK4" s="67"/>
      <c r="BL4" s="67"/>
      <c r="BM4" s="67"/>
      <c r="BN4" s="67"/>
      <c r="BO4" s="67"/>
      <c r="BP4" s="67"/>
      <c r="BQ4" s="67"/>
      <c r="BR4" s="67"/>
      <c r="BS4" s="67"/>
      <c r="BT4" s="67"/>
      <c r="BU4" s="67"/>
      <c r="BV4" s="67"/>
      <c r="BW4" s="67"/>
      <c r="BX4" s="67"/>
      <c r="BY4" s="67"/>
      <c r="BZ4" s="67"/>
      <c r="CA4" s="67"/>
      <c r="CB4" s="67"/>
      <c r="CC4" s="67"/>
      <c r="CD4" s="67"/>
      <c r="CE4" s="67"/>
      <c r="CF4" s="67"/>
      <c r="CG4" s="67"/>
      <c r="CH4" s="67"/>
      <c r="CI4" s="67"/>
      <c r="CJ4" s="67"/>
      <c r="CK4" s="67"/>
      <c r="CL4" s="67"/>
      <c r="CM4" s="67"/>
      <c r="CN4" s="67"/>
      <c r="CO4" s="67"/>
      <c r="CP4" s="67"/>
      <c r="CQ4" s="67"/>
      <c r="CR4" s="67"/>
      <c r="CS4" s="67"/>
      <c r="CT4" s="67"/>
      <c r="CU4" s="67"/>
      <c r="CV4" s="67"/>
      <c r="CW4" s="67"/>
      <c r="CX4" s="67"/>
      <c r="CY4" s="67"/>
      <c r="CZ4" s="67"/>
      <c r="DA4" s="67"/>
      <c r="DB4" s="67"/>
      <c r="DC4" s="67"/>
      <c r="DD4" s="67"/>
      <c r="DE4" s="67"/>
      <c r="DF4" s="67"/>
      <c r="DG4" s="67"/>
      <c r="DH4" s="67"/>
      <c r="DI4" s="67"/>
      <c r="DJ4" s="67"/>
      <c r="DK4" s="67"/>
      <c r="DL4" s="67"/>
      <c r="DM4" s="67"/>
      <c r="DN4" s="67"/>
      <c r="DO4" s="67"/>
      <c r="DP4" s="67"/>
      <c r="DQ4" s="67"/>
      <c r="DR4" s="67"/>
      <c r="DS4" s="67"/>
      <c r="DT4" s="67"/>
      <c r="DU4" s="67"/>
      <c r="DV4" s="67"/>
      <c r="DW4" s="67"/>
      <c r="DX4" s="67"/>
      <c r="DY4" s="67"/>
      <c r="DZ4" s="67"/>
      <c r="EA4" s="67"/>
      <c r="EB4" s="67"/>
      <c r="EC4" s="67"/>
      <c r="ED4" s="67"/>
      <c r="EE4" s="67"/>
      <c r="EF4" s="67"/>
      <c r="EG4" s="67"/>
      <c r="EH4" s="67"/>
      <c r="EI4" s="67"/>
      <c r="EJ4" s="67"/>
      <c r="EK4" s="67"/>
      <c r="EL4" s="67"/>
      <c r="EM4" s="67"/>
      <c r="EN4" s="67"/>
      <c r="EO4" s="67"/>
      <c r="EP4" s="67"/>
      <c r="EQ4" s="67"/>
      <c r="ER4" s="67"/>
      <c r="ES4" s="67"/>
      <c r="ET4" s="67"/>
      <c r="EU4" s="67"/>
      <c r="EV4" s="67"/>
      <c r="EW4" s="67"/>
      <c r="EX4" s="67"/>
      <c r="EY4" s="67"/>
      <c r="EZ4" s="67"/>
      <c r="FA4" s="67"/>
      <c r="FB4" s="67"/>
      <c r="FC4" s="67"/>
      <c r="FD4" s="67"/>
      <c r="FE4" s="67"/>
      <c r="FF4" s="67"/>
      <c r="FG4" s="67"/>
      <c r="FH4" s="67"/>
      <c r="FI4" s="67"/>
      <c r="FJ4" s="67"/>
      <c r="FK4" s="67"/>
      <c r="FL4" s="67"/>
      <c r="FM4" s="67"/>
      <c r="FN4" s="67"/>
      <c r="FO4" s="67"/>
      <c r="FP4" s="67"/>
      <c r="FQ4" s="67"/>
      <c r="FR4" s="67"/>
      <c r="FS4" s="67"/>
      <c r="FT4" s="67"/>
      <c r="FU4" s="67"/>
      <c r="FV4" s="67"/>
      <c r="FW4" s="67"/>
      <c r="FX4" s="67"/>
      <c r="FY4" s="67"/>
      <c r="FZ4" s="67"/>
      <c r="GA4" s="67"/>
      <c r="GB4" s="67"/>
      <c r="GC4" s="67"/>
      <c r="GD4" s="67"/>
      <c r="GE4" s="67"/>
      <c r="GF4" s="67"/>
      <c r="GG4" s="67"/>
      <c r="GH4" s="67"/>
      <c r="GI4" s="67"/>
      <c r="GJ4" s="67"/>
      <c r="GK4" s="67"/>
      <c r="GL4" s="67"/>
      <c r="GM4" s="67"/>
      <c r="GN4" s="67"/>
      <c r="GO4" s="67"/>
      <c r="GP4" s="67"/>
      <c r="GQ4" s="67"/>
      <c r="GR4" s="67"/>
      <c r="GS4" s="67"/>
      <c r="GT4" s="67"/>
      <c r="GU4" s="67"/>
      <c r="GV4" s="67"/>
      <c r="GW4" s="67"/>
      <c r="GX4" s="67"/>
      <c r="GY4" s="67"/>
      <c r="GZ4" s="67"/>
      <c r="HA4" s="67"/>
      <c r="HB4" s="67"/>
      <c r="HC4" s="67"/>
      <c r="HD4" s="67"/>
      <c r="HE4" s="67"/>
      <c r="HF4" s="67"/>
      <c r="HG4" s="67"/>
      <c r="HH4" s="67"/>
      <c r="HI4" s="67"/>
      <c r="HJ4" s="67"/>
      <c r="HK4" s="67"/>
      <c r="HL4" s="67"/>
      <c r="HM4" s="67"/>
      <c r="HN4" s="67"/>
      <c r="HO4" s="67"/>
      <c r="HP4" s="67"/>
      <c r="HQ4" s="67"/>
      <c r="HR4" s="67"/>
      <c r="HS4" s="67"/>
      <c r="HT4" s="67"/>
      <c r="HU4" s="67"/>
      <c r="HV4" s="67"/>
      <c r="HW4" s="67"/>
      <c r="HX4" s="67"/>
      <c r="HY4" s="67"/>
      <c r="HZ4" s="67"/>
    </row>
    <row r="5" s="30" customFormat="1" ht="22" customHeight="1" spans="1:234">
      <c r="A5" s="10">
        <v>1</v>
      </c>
      <c r="B5" s="8" t="s">
        <v>329</v>
      </c>
      <c r="C5" s="13" t="s">
        <v>282</v>
      </c>
      <c r="D5" s="14"/>
      <c r="E5" s="14"/>
      <c r="F5" s="14"/>
      <c r="G5" s="15"/>
      <c r="H5" s="16">
        <f>6*3.9</f>
        <v>23.4</v>
      </c>
      <c r="I5" s="12">
        <v>490</v>
      </c>
      <c r="J5" s="43">
        <f>H5*I5</f>
        <v>11466</v>
      </c>
      <c r="K5" s="16" t="s">
        <v>330</v>
      </c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7"/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/>
      <c r="BI5" s="67"/>
      <c r="BJ5" s="67"/>
      <c r="BK5" s="67"/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67"/>
      <c r="BX5" s="67"/>
      <c r="BY5" s="67"/>
      <c r="BZ5" s="67"/>
      <c r="CA5" s="67"/>
      <c r="CB5" s="67"/>
      <c r="CC5" s="67"/>
      <c r="CD5" s="67"/>
      <c r="CE5" s="67"/>
      <c r="CF5" s="67"/>
      <c r="CG5" s="67"/>
      <c r="CH5" s="67"/>
      <c r="CI5" s="67"/>
      <c r="CJ5" s="67"/>
      <c r="CK5" s="67"/>
      <c r="CL5" s="67"/>
      <c r="CM5" s="67"/>
      <c r="CN5" s="67"/>
      <c r="CO5" s="67"/>
      <c r="CP5" s="67"/>
      <c r="CQ5" s="67"/>
      <c r="CR5" s="67"/>
      <c r="CS5" s="67"/>
      <c r="CT5" s="67"/>
      <c r="CU5" s="67"/>
      <c r="CV5" s="67"/>
      <c r="CW5" s="67"/>
      <c r="CX5" s="67"/>
      <c r="CY5" s="67"/>
      <c r="CZ5" s="67"/>
      <c r="DA5" s="67"/>
      <c r="DB5" s="67"/>
      <c r="DC5" s="67"/>
      <c r="DD5" s="67"/>
      <c r="DE5" s="67"/>
      <c r="DF5" s="67"/>
      <c r="DG5" s="67"/>
      <c r="DH5" s="67"/>
      <c r="DI5" s="67"/>
      <c r="DJ5" s="67"/>
      <c r="DK5" s="67"/>
      <c r="DL5" s="67"/>
      <c r="DM5" s="67"/>
      <c r="DN5" s="67"/>
      <c r="DO5" s="67"/>
      <c r="DP5" s="67"/>
      <c r="DQ5" s="67"/>
      <c r="DR5" s="67"/>
      <c r="DS5" s="67"/>
      <c r="DT5" s="67"/>
      <c r="DU5" s="67"/>
      <c r="DV5" s="67"/>
      <c r="DW5" s="67"/>
      <c r="DX5" s="67"/>
      <c r="DY5" s="67"/>
      <c r="DZ5" s="67"/>
      <c r="EA5" s="67"/>
      <c r="EB5" s="67"/>
      <c r="EC5" s="67"/>
      <c r="ED5" s="67"/>
      <c r="EE5" s="67"/>
      <c r="EF5" s="67"/>
      <c r="EG5" s="67"/>
      <c r="EH5" s="67"/>
      <c r="EI5" s="67"/>
      <c r="EJ5" s="67"/>
      <c r="EK5" s="67"/>
      <c r="EL5" s="67"/>
      <c r="EM5" s="67"/>
      <c r="EN5" s="67"/>
      <c r="EO5" s="67"/>
      <c r="EP5" s="67"/>
      <c r="EQ5" s="67"/>
      <c r="ER5" s="67"/>
      <c r="ES5" s="67"/>
      <c r="ET5" s="67"/>
      <c r="EU5" s="67"/>
      <c r="EV5" s="67"/>
      <c r="EW5" s="67"/>
      <c r="EX5" s="67"/>
      <c r="EY5" s="67"/>
      <c r="EZ5" s="67"/>
      <c r="FA5" s="67"/>
      <c r="FB5" s="67"/>
      <c r="FC5" s="67"/>
      <c r="FD5" s="67"/>
      <c r="FE5" s="67"/>
      <c r="FF5" s="67"/>
      <c r="FG5" s="67"/>
      <c r="FH5" s="67"/>
      <c r="FI5" s="67"/>
      <c r="FJ5" s="67"/>
      <c r="FK5" s="67"/>
      <c r="FL5" s="67"/>
      <c r="FM5" s="67"/>
      <c r="FN5" s="67"/>
      <c r="FO5" s="67"/>
      <c r="FP5" s="67"/>
      <c r="FQ5" s="67"/>
      <c r="FR5" s="67"/>
      <c r="FS5" s="67"/>
      <c r="FT5" s="67"/>
      <c r="FU5" s="67"/>
      <c r="FV5" s="67"/>
      <c r="FW5" s="67"/>
      <c r="FX5" s="67"/>
      <c r="FY5" s="67"/>
      <c r="FZ5" s="67"/>
      <c r="GA5" s="67"/>
      <c r="GB5" s="67"/>
      <c r="GC5" s="67"/>
      <c r="GD5" s="67"/>
      <c r="GE5" s="67"/>
      <c r="GF5" s="67"/>
      <c r="GG5" s="67"/>
      <c r="GH5" s="67"/>
      <c r="GI5" s="67"/>
      <c r="GJ5" s="67"/>
      <c r="GK5" s="67"/>
      <c r="GL5" s="67"/>
      <c r="GM5" s="67"/>
      <c r="GN5" s="67"/>
      <c r="GO5" s="67"/>
      <c r="GP5" s="67"/>
      <c r="GQ5" s="67"/>
      <c r="GR5" s="67"/>
      <c r="GS5" s="67"/>
      <c r="GT5" s="67"/>
      <c r="GU5" s="67"/>
      <c r="GV5" s="67"/>
      <c r="GW5" s="67"/>
      <c r="GX5" s="67"/>
      <c r="GY5" s="67"/>
      <c r="GZ5" s="67"/>
      <c r="HA5" s="67"/>
      <c r="HB5" s="67"/>
      <c r="HC5" s="67"/>
      <c r="HD5" s="67"/>
      <c r="HE5" s="67"/>
      <c r="HF5" s="67"/>
      <c r="HG5" s="67"/>
      <c r="HH5" s="67"/>
      <c r="HI5" s="67"/>
      <c r="HJ5" s="67"/>
      <c r="HK5" s="67"/>
      <c r="HL5" s="67"/>
      <c r="HM5" s="67"/>
      <c r="HN5" s="67"/>
      <c r="HO5" s="67"/>
      <c r="HP5" s="67"/>
      <c r="HQ5" s="67"/>
      <c r="HR5" s="67"/>
      <c r="HS5" s="67"/>
      <c r="HT5" s="67"/>
      <c r="HU5" s="67"/>
      <c r="HV5" s="67"/>
      <c r="HW5" s="67"/>
      <c r="HX5" s="67"/>
      <c r="HY5" s="67"/>
      <c r="HZ5" s="67"/>
    </row>
    <row r="6" s="30" customFormat="1" ht="22" customHeight="1" spans="1:234">
      <c r="A6" s="10"/>
      <c r="B6" s="10"/>
      <c r="C6" s="13"/>
      <c r="D6" s="14"/>
      <c r="E6" s="14"/>
      <c r="F6" s="14"/>
      <c r="G6" s="15"/>
      <c r="H6" s="16"/>
      <c r="I6" s="12"/>
      <c r="J6" s="43"/>
      <c r="K6" s="68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67"/>
      <c r="AE6" s="67"/>
      <c r="AF6" s="67"/>
      <c r="AG6" s="67"/>
      <c r="AH6" s="67"/>
      <c r="AI6" s="67"/>
      <c r="AJ6" s="67"/>
      <c r="AK6" s="67"/>
      <c r="AL6" s="67"/>
      <c r="AM6" s="67"/>
      <c r="AN6" s="67"/>
      <c r="AO6" s="67"/>
      <c r="AP6" s="67"/>
      <c r="AQ6" s="67"/>
      <c r="AR6" s="67"/>
      <c r="AS6" s="67"/>
      <c r="AT6" s="67"/>
      <c r="AU6" s="67"/>
      <c r="AV6" s="67"/>
      <c r="AW6" s="67"/>
      <c r="AX6" s="67"/>
      <c r="AY6" s="67"/>
      <c r="AZ6" s="67"/>
      <c r="BA6" s="67"/>
      <c r="BB6" s="67"/>
      <c r="BC6" s="67"/>
      <c r="BD6" s="67"/>
      <c r="BE6" s="67"/>
      <c r="BF6" s="67"/>
      <c r="BG6" s="67"/>
      <c r="BH6" s="67"/>
      <c r="BI6" s="67"/>
      <c r="BJ6" s="67"/>
      <c r="BK6" s="67"/>
      <c r="BL6" s="67"/>
      <c r="BM6" s="67"/>
      <c r="BN6" s="67"/>
      <c r="BO6" s="67"/>
      <c r="BP6" s="67"/>
      <c r="BQ6" s="67"/>
      <c r="BR6" s="67"/>
      <c r="BS6" s="67"/>
      <c r="BT6" s="67"/>
      <c r="BU6" s="67"/>
      <c r="BV6" s="67"/>
      <c r="BW6" s="67"/>
      <c r="BX6" s="67"/>
      <c r="BY6" s="67"/>
      <c r="BZ6" s="67"/>
      <c r="CA6" s="67"/>
      <c r="CB6" s="67"/>
      <c r="CC6" s="67"/>
      <c r="CD6" s="67"/>
      <c r="CE6" s="67"/>
      <c r="CF6" s="67"/>
      <c r="CG6" s="67"/>
      <c r="CH6" s="67"/>
      <c r="CI6" s="67"/>
      <c r="CJ6" s="67"/>
      <c r="CK6" s="67"/>
      <c r="CL6" s="67"/>
      <c r="CM6" s="67"/>
      <c r="CN6" s="67"/>
      <c r="CO6" s="67"/>
      <c r="CP6" s="67"/>
      <c r="CQ6" s="67"/>
      <c r="CR6" s="67"/>
      <c r="CS6" s="67"/>
      <c r="CT6" s="67"/>
      <c r="CU6" s="67"/>
      <c r="CV6" s="67"/>
      <c r="CW6" s="67"/>
      <c r="CX6" s="67"/>
      <c r="CY6" s="67"/>
      <c r="CZ6" s="67"/>
      <c r="DA6" s="67"/>
      <c r="DB6" s="67"/>
      <c r="DC6" s="67"/>
      <c r="DD6" s="67"/>
      <c r="DE6" s="67"/>
      <c r="DF6" s="67"/>
      <c r="DG6" s="67"/>
      <c r="DH6" s="67"/>
      <c r="DI6" s="67"/>
      <c r="DJ6" s="67"/>
      <c r="DK6" s="67"/>
      <c r="DL6" s="67"/>
      <c r="DM6" s="67"/>
      <c r="DN6" s="67"/>
      <c r="DO6" s="67"/>
      <c r="DP6" s="67"/>
      <c r="DQ6" s="67"/>
      <c r="DR6" s="67"/>
      <c r="DS6" s="67"/>
      <c r="DT6" s="67"/>
      <c r="DU6" s="67"/>
      <c r="DV6" s="67"/>
      <c r="DW6" s="67"/>
      <c r="DX6" s="67"/>
      <c r="DY6" s="67"/>
      <c r="DZ6" s="67"/>
      <c r="EA6" s="67"/>
      <c r="EB6" s="67"/>
      <c r="EC6" s="67"/>
      <c r="ED6" s="67"/>
      <c r="EE6" s="67"/>
      <c r="EF6" s="67"/>
      <c r="EG6" s="67"/>
      <c r="EH6" s="67"/>
      <c r="EI6" s="67"/>
      <c r="EJ6" s="67"/>
      <c r="EK6" s="67"/>
      <c r="EL6" s="67"/>
      <c r="EM6" s="67"/>
      <c r="EN6" s="67"/>
      <c r="EO6" s="67"/>
      <c r="EP6" s="67"/>
      <c r="EQ6" s="67"/>
      <c r="ER6" s="67"/>
      <c r="ES6" s="67"/>
      <c r="ET6" s="67"/>
      <c r="EU6" s="67"/>
      <c r="EV6" s="67"/>
      <c r="EW6" s="67"/>
      <c r="EX6" s="67"/>
      <c r="EY6" s="67"/>
      <c r="EZ6" s="67"/>
      <c r="FA6" s="67"/>
      <c r="FB6" s="67"/>
      <c r="FC6" s="67"/>
      <c r="FD6" s="67"/>
      <c r="FE6" s="67"/>
      <c r="FF6" s="67"/>
      <c r="FG6" s="67"/>
      <c r="FH6" s="67"/>
      <c r="FI6" s="67"/>
      <c r="FJ6" s="67"/>
      <c r="FK6" s="67"/>
      <c r="FL6" s="67"/>
      <c r="FM6" s="67"/>
      <c r="FN6" s="67"/>
      <c r="FO6" s="67"/>
      <c r="FP6" s="67"/>
      <c r="FQ6" s="67"/>
      <c r="FR6" s="67"/>
      <c r="FS6" s="67"/>
      <c r="FT6" s="67"/>
      <c r="FU6" s="67"/>
      <c r="FV6" s="67"/>
      <c r="FW6" s="67"/>
      <c r="FX6" s="67"/>
      <c r="FY6" s="67"/>
      <c r="FZ6" s="67"/>
      <c r="GA6" s="67"/>
      <c r="GB6" s="67"/>
      <c r="GC6" s="67"/>
      <c r="GD6" s="67"/>
      <c r="GE6" s="67"/>
      <c r="GF6" s="67"/>
      <c r="GG6" s="67"/>
      <c r="GH6" s="67"/>
      <c r="GI6" s="67"/>
      <c r="GJ6" s="67"/>
      <c r="GK6" s="67"/>
      <c r="GL6" s="67"/>
      <c r="GM6" s="67"/>
      <c r="GN6" s="67"/>
      <c r="GO6" s="67"/>
      <c r="GP6" s="67"/>
      <c r="GQ6" s="67"/>
      <c r="GR6" s="67"/>
      <c r="GS6" s="67"/>
      <c r="GT6" s="67"/>
      <c r="GU6" s="67"/>
      <c r="GV6" s="67"/>
      <c r="GW6" s="67"/>
      <c r="GX6" s="67"/>
      <c r="GY6" s="67"/>
      <c r="GZ6" s="67"/>
      <c r="HA6" s="67"/>
      <c r="HB6" s="67"/>
      <c r="HC6" s="67"/>
      <c r="HD6" s="67"/>
      <c r="HE6" s="67"/>
      <c r="HF6" s="67"/>
      <c r="HG6" s="67"/>
      <c r="HH6" s="67"/>
      <c r="HI6" s="67"/>
      <c r="HJ6" s="67"/>
      <c r="HK6" s="67"/>
      <c r="HL6" s="67"/>
      <c r="HM6" s="67"/>
      <c r="HN6" s="67"/>
      <c r="HO6" s="67"/>
      <c r="HP6" s="67"/>
      <c r="HQ6" s="67"/>
      <c r="HR6" s="67"/>
      <c r="HS6" s="67"/>
      <c r="HT6" s="67"/>
      <c r="HU6" s="67"/>
      <c r="HV6" s="67"/>
      <c r="HW6" s="67"/>
      <c r="HX6" s="67"/>
      <c r="HY6" s="67"/>
      <c r="HZ6" s="67"/>
    </row>
    <row r="7" s="30" customFormat="1" ht="22" customHeight="1" spans="1:234">
      <c r="A7" s="10"/>
      <c r="B7" s="10"/>
      <c r="C7" s="13"/>
      <c r="D7" s="14"/>
      <c r="E7" s="14"/>
      <c r="F7" s="14"/>
      <c r="G7" s="15"/>
      <c r="H7" s="16"/>
      <c r="I7" s="12"/>
      <c r="J7" s="43"/>
      <c r="K7" s="68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67"/>
      <c r="Y7" s="67"/>
      <c r="Z7" s="67"/>
      <c r="AA7" s="67"/>
      <c r="AB7" s="67"/>
      <c r="AC7" s="67"/>
      <c r="AD7" s="67"/>
      <c r="AE7" s="67"/>
      <c r="AF7" s="67"/>
      <c r="AG7" s="67"/>
      <c r="AH7" s="67"/>
      <c r="AI7" s="67"/>
      <c r="AJ7" s="67"/>
      <c r="AK7" s="67"/>
      <c r="AL7" s="67"/>
      <c r="AM7" s="67"/>
      <c r="AN7" s="67"/>
      <c r="AO7" s="67"/>
      <c r="AP7" s="67"/>
      <c r="AQ7" s="67"/>
      <c r="AR7" s="67"/>
      <c r="AS7" s="67"/>
      <c r="AT7" s="67"/>
      <c r="AU7" s="67"/>
      <c r="AV7" s="67"/>
      <c r="AW7" s="67"/>
      <c r="AX7" s="67"/>
      <c r="AY7" s="67"/>
      <c r="AZ7" s="67"/>
      <c r="BA7" s="67"/>
      <c r="BB7" s="67"/>
      <c r="BC7" s="67"/>
      <c r="BD7" s="67"/>
      <c r="BE7" s="67"/>
      <c r="BF7" s="67"/>
      <c r="BG7" s="67"/>
      <c r="BH7" s="67"/>
      <c r="BI7" s="67"/>
      <c r="BJ7" s="67"/>
      <c r="BK7" s="67"/>
      <c r="BL7" s="67"/>
      <c r="BM7" s="67"/>
      <c r="BN7" s="67"/>
      <c r="BO7" s="67"/>
      <c r="BP7" s="67"/>
      <c r="BQ7" s="67"/>
      <c r="BR7" s="67"/>
      <c r="BS7" s="67"/>
      <c r="BT7" s="67"/>
      <c r="BU7" s="67"/>
      <c r="BV7" s="67"/>
      <c r="BW7" s="67"/>
      <c r="BX7" s="67"/>
      <c r="BY7" s="67"/>
      <c r="BZ7" s="67"/>
      <c r="CA7" s="67"/>
      <c r="CB7" s="67"/>
      <c r="CC7" s="67"/>
      <c r="CD7" s="67"/>
      <c r="CE7" s="67"/>
      <c r="CF7" s="67"/>
      <c r="CG7" s="67"/>
      <c r="CH7" s="67"/>
      <c r="CI7" s="67"/>
      <c r="CJ7" s="67"/>
      <c r="CK7" s="67"/>
      <c r="CL7" s="67"/>
      <c r="CM7" s="67"/>
      <c r="CN7" s="67"/>
      <c r="CO7" s="67"/>
      <c r="CP7" s="67"/>
      <c r="CQ7" s="67"/>
      <c r="CR7" s="67"/>
      <c r="CS7" s="67"/>
      <c r="CT7" s="67"/>
      <c r="CU7" s="67"/>
      <c r="CV7" s="67"/>
      <c r="CW7" s="67"/>
      <c r="CX7" s="67"/>
      <c r="CY7" s="67"/>
      <c r="CZ7" s="67"/>
      <c r="DA7" s="67"/>
      <c r="DB7" s="67"/>
      <c r="DC7" s="67"/>
      <c r="DD7" s="67"/>
      <c r="DE7" s="67"/>
      <c r="DF7" s="67"/>
      <c r="DG7" s="67"/>
      <c r="DH7" s="67"/>
      <c r="DI7" s="67"/>
      <c r="DJ7" s="67"/>
      <c r="DK7" s="67"/>
      <c r="DL7" s="67"/>
      <c r="DM7" s="67"/>
      <c r="DN7" s="67"/>
      <c r="DO7" s="67"/>
      <c r="DP7" s="67"/>
      <c r="DQ7" s="67"/>
      <c r="DR7" s="67"/>
      <c r="DS7" s="67"/>
      <c r="DT7" s="67"/>
      <c r="DU7" s="67"/>
      <c r="DV7" s="67"/>
      <c r="DW7" s="67"/>
      <c r="DX7" s="67"/>
      <c r="DY7" s="67"/>
      <c r="DZ7" s="67"/>
      <c r="EA7" s="67"/>
      <c r="EB7" s="67"/>
      <c r="EC7" s="67"/>
      <c r="ED7" s="67"/>
      <c r="EE7" s="67"/>
      <c r="EF7" s="67"/>
      <c r="EG7" s="67"/>
      <c r="EH7" s="67"/>
      <c r="EI7" s="67"/>
      <c r="EJ7" s="67"/>
      <c r="EK7" s="67"/>
      <c r="EL7" s="67"/>
      <c r="EM7" s="67"/>
      <c r="EN7" s="67"/>
      <c r="EO7" s="67"/>
      <c r="EP7" s="67"/>
      <c r="EQ7" s="67"/>
      <c r="ER7" s="67"/>
      <c r="ES7" s="67"/>
      <c r="ET7" s="67"/>
      <c r="EU7" s="67"/>
      <c r="EV7" s="67"/>
      <c r="EW7" s="67"/>
      <c r="EX7" s="67"/>
      <c r="EY7" s="67"/>
      <c r="EZ7" s="67"/>
      <c r="FA7" s="67"/>
      <c r="FB7" s="67"/>
      <c r="FC7" s="67"/>
      <c r="FD7" s="67"/>
      <c r="FE7" s="67"/>
      <c r="FF7" s="67"/>
      <c r="FG7" s="67"/>
      <c r="FH7" s="67"/>
      <c r="FI7" s="67"/>
      <c r="FJ7" s="67"/>
      <c r="FK7" s="67"/>
      <c r="FL7" s="67"/>
      <c r="FM7" s="67"/>
      <c r="FN7" s="67"/>
      <c r="FO7" s="67"/>
      <c r="FP7" s="67"/>
      <c r="FQ7" s="67"/>
      <c r="FR7" s="67"/>
      <c r="FS7" s="67"/>
      <c r="FT7" s="67"/>
      <c r="FU7" s="67"/>
      <c r="FV7" s="67"/>
      <c r="FW7" s="67"/>
      <c r="FX7" s="67"/>
      <c r="FY7" s="67"/>
      <c r="FZ7" s="67"/>
      <c r="GA7" s="67"/>
      <c r="GB7" s="67"/>
      <c r="GC7" s="67"/>
      <c r="GD7" s="67"/>
      <c r="GE7" s="67"/>
      <c r="GF7" s="67"/>
      <c r="GG7" s="67"/>
      <c r="GH7" s="67"/>
      <c r="GI7" s="67"/>
      <c r="GJ7" s="67"/>
      <c r="GK7" s="67"/>
      <c r="GL7" s="67"/>
      <c r="GM7" s="67"/>
      <c r="GN7" s="67"/>
      <c r="GO7" s="67"/>
      <c r="GP7" s="67"/>
      <c r="GQ7" s="67"/>
      <c r="GR7" s="67"/>
      <c r="GS7" s="67"/>
      <c r="GT7" s="67"/>
      <c r="GU7" s="67"/>
      <c r="GV7" s="67"/>
      <c r="GW7" s="67"/>
      <c r="GX7" s="67"/>
      <c r="GY7" s="67"/>
      <c r="GZ7" s="67"/>
      <c r="HA7" s="67"/>
      <c r="HB7" s="67"/>
      <c r="HC7" s="67"/>
      <c r="HD7" s="67"/>
      <c r="HE7" s="67"/>
      <c r="HF7" s="67"/>
      <c r="HG7" s="67"/>
      <c r="HH7" s="67"/>
      <c r="HI7" s="67"/>
      <c r="HJ7" s="67"/>
      <c r="HK7" s="67"/>
      <c r="HL7" s="67"/>
      <c r="HM7" s="67"/>
      <c r="HN7" s="67"/>
      <c r="HO7" s="67"/>
      <c r="HP7" s="67"/>
      <c r="HQ7" s="67"/>
      <c r="HR7" s="67"/>
      <c r="HS7" s="67"/>
      <c r="HT7" s="67"/>
      <c r="HU7" s="67"/>
      <c r="HV7" s="67"/>
      <c r="HW7" s="67"/>
      <c r="HX7" s="67"/>
      <c r="HY7" s="67"/>
      <c r="HZ7" s="67"/>
    </row>
    <row r="8" s="30" customFormat="1" ht="22" customHeight="1" spans="1:234">
      <c r="A8" s="10"/>
      <c r="B8" s="10"/>
      <c r="C8" s="13"/>
      <c r="D8" s="14"/>
      <c r="E8" s="14"/>
      <c r="F8" s="14"/>
      <c r="G8" s="15"/>
      <c r="H8" s="16"/>
      <c r="I8" s="12"/>
      <c r="J8" s="43"/>
      <c r="K8" s="68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67"/>
      <c r="Y8" s="67"/>
      <c r="Z8" s="67"/>
      <c r="AA8" s="67"/>
      <c r="AB8" s="67"/>
      <c r="AC8" s="67"/>
      <c r="AD8" s="67"/>
      <c r="AE8" s="67"/>
      <c r="AF8" s="67"/>
      <c r="AG8" s="67"/>
      <c r="AH8" s="67"/>
      <c r="AI8" s="67"/>
      <c r="AJ8" s="67"/>
      <c r="AK8" s="67"/>
      <c r="AL8" s="67"/>
      <c r="AM8" s="67"/>
      <c r="AN8" s="67"/>
      <c r="AO8" s="67"/>
      <c r="AP8" s="67"/>
      <c r="AQ8" s="67"/>
      <c r="AR8" s="67"/>
      <c r="AS8" s="67"/>
      <c r="AT8" s="67"/>
      <c r="AU8" s="67"/>
      <c r="AV8" s="67"/>
      <c r="AW8" s="67"/>
      <c r="AX8" s="67"/>
      <c r="AY8" s="67"/>
      <c r="AZ8" s="67"/>
      <c r="BA8" s="67"/>
      <c r="BB8" s="67"/>
      <c r="BC8" s="67"/>
      <c r="BD8" s="67"/>
      <c r="BE8" s="67"/>
      <c r="BF8" s="67"/>
      <c r="BG8" s="67"/>
      <c r="BH8" s="67"/>
      <c r="BI8" s="67"/>
      <c r="BJ8" s="67"/>
      <c r="BK8" s="67"/>
      <c r="BL8" s="67"/>
      <c r="BM8" s="67"/>
      <c r="BN8" s="67"/>
      <c r="BO8" s="67"/>
      <c r="BP8" s="67"/>
      <c r="BQ8" s="67"/>
      <c r="BR8" s="67"/>
      <c r="BS8" s="67"/>
      <c r="BT8" s="67"/>
      <c r="BU8" s="67"/>
      <c r="BV8" s="67"/>
      <c r="BW8" s="67"/>
      <c r="BX8" s="67"/>
      <c r="BY8" s="67"/>
      <c r="BZ8" s="67"/>
      <c r="CA8" s="67"/>
      <c r="CB8" s="67"/>
      <c r="CC8" s="67"/>
      <c r="CD8" s="67"/>
      <c r="CE8" s="67"/>
      <c r="CF8" s="67"/>
      <c r="CG8" s="67"/>
      <c r="CH8" s="67"/>
      <c r="CI8" s="67"/>
      <c r="CJ8" s="67"/>
      <c r="CK8" s="67"/>
      <c r="CL8" s="67"/>
      <c r="CM8" s="67"/>
      <c r="CN8" s="67"/>
      <c r="CO8" s="67"/>
      <c r="CP8" s="67"/>
      <c r="CQ8" s="67"/>
      <c r="CR8" s="67"/>
      <c r="CS8" s="67"/>
      <c r="CT8" s="67"/>
      <c r="CU8" s="67"/>
      <c r="CV8" s="67"/>
      <c r="CW8" s="67"/>
      <c r="CX8" s="67"/>
      <c r="CY8" s="67"/>
      <c r="CZ8" s="67"/>
      <c r="DA8" s="67"/>
      <c r="DB8" s="67"/>
      <c r="DC8" s="67"/>
      <c r="DD8" s="67"/>
      <c r="DE8" s="67"/>
      <c r="DF8" s="67"/>
      <c r="DG8" s="67"/>
      <c r="DH8" s="67"/>
      <c r="DI8" s="67"/>
      <c r="DJ8" s="67"/>
      <c r="DK8" s="67"/>
      <c r="DL8" s="67"/>
      <c r="DM8" s="67"/>
      <c r="DN8" s="67"/>
      <c r="DO8" s="67"/>
      <c r="DP8" s="67"/>
      <c r="DQ8" s="67"/>
      <c r="DR8" s="67"/>
      <c r="DS8" s="67"/>
      <c r="DT8" s="67"/>
      <c r="DU8" s="67"/>
      <c r="DV8" s="67"/>
      <c r="DW8" s="67"/>
      <c r="DX8" s="67"/>
      <c r="DY8" s="67"/>
      <c r="DZ8" s="67"/>
      <c r="EA8" s="67"/>
      <c r="EB8" s="67"/>
      <c r="EC8" s="67"/>
      <c r="ED8" s="67"/>
      <c r="EE8" s="67"/>
      <c r="EF8" s="67"/>
      <c r="EG8" s="67"/>
      <c r="EH8" s="67"/>
      <c r="EI8" s="67"/>
      <c r="EJ8" s="67"/>
      <c r="EK8" s="67"/>
      <c r="EL8" s="67"/>
      <c r="EM8" s="67"/>
      <c r="EN8" s="67"/>
      <c r="EO8" s="67"/>
      <c r="EP8" s="67"/>
      <c r="EQ8" s="67"/>
      <c r="ER8" s="67"/>
      <c r="ES8" s="67"/>
      <c r="ET8" s="67"/>
      <c r="EU8" s="67"/>
      <c r="EV8" s="67"/>
      <c r="EW8" s="67"/>
      <c r="EX8" s="67"/>
      <c r="EY8" s="67"/>
      <c r="EZ8" s="67"/>
      <c r="FA8" s="67"/>
      <c r="FB8" s="67"/>
      <c r="FC8" s="67"/>
      <c r="FD8" s="67"/>
      <c r="FE8" s="67"/>
      <c r="FF8" s="67"/>
      <c r="FG8" s="67"/>
      <c r="FH8" s="67"/>
      <c r="FI8" s="67"/>
      <c r="FJ8" s="67"/>
      <c r="FK8" s="67"/>
      <c r="FL8" s="67"/>
      <c r="FM8" s="67"/>
      <c r="FN8" s="67"/>
      <c r="FO8" s="67"/>
      <c r="FP8" s="67"/>
      <c r="FQ8" s="67"/>
      <c r="FR8" s="67"/>
      <c r="FS8" s="67"/>
      <c r="FT8" s="67"/>
      <c r="FU8" s="67"/>
      <c r="FV8" s="67"/>
      <c r="FW8" s="67"/>
      <c r="FX8" s="67"/>
      <c r="FY8" s="67"/>
      <c r="FZ8" s="67"/>
      <c r="GA8" s="67"/>
      <c r="GB8" s="67"/>
      <c r="GC8" s="67"/>
      <c r="GD8" s="67"/>
      <c r="GE8" s="67"/>
      <c r="GF8" s="67"/>
      <c r="GG8" s="67"/>
      <c r="GH8" s="67"/>
      <c r="GI8" s="67"/>
      <c r="GJ8" s="67"/>
      <c r="GK8" s="67"/>
      <c r="GL8" s="67"/>
      <c r="GM8" s="67"/>
      <c r="GN8" s="67"/>
      <c r="GO8" s="67"/>
      <c r="GP8" s="67"/>
      <c r="GQ8" s="67"/>
      <c r="GR8" s="67"/>
      <c r="GS8" s="67"/>
      <c r="GT8" s="67"/>
      <c r="GU8" s="67"/>
      <c r="GV8" s="67"/>
      <c r="GW8" s="67"/>
      <c r="GX8" s="67"/>
      <c r="GY8" s="67"/>
      <c r="GZ8" s="67"/>
      <c r="HA8" s="67"/>
      <c r="HB8" s="67"/>
      <c r="HC8" s="67"/>
      <c r="HD8" s="67"/>
      <c r="HE8" s="67"/>
      <c r="HF8" s="67"/>
      <c r="HG8" s="67"/>
      <c r="HH8" s="67"/>
      <c r="HI8" s="67"/>
      <c r="HJ8" s="67"/>
      <c r="HK8" s="67"/>
      <c r="HL8" s="67"/>
      <c r="HM8" s="67"/>
      <c r="HN8" s="67"/>
      <c r="HO8" s="67"/>
      <c r="HP8" s="67"/>
      <c r="HQ8" s="67"/>
      <c r="HR8" s="67"/>
      <c r="HS8" s="67"/>
      <c r="HT8" s="67"/>
      <c r="HU8" s="67"/>
      <c r="HV8" s="67"/>
      <c r="HW8" s="67"/>
      <c r="HX8" s="67"/>
      <c r="HY8" s="67"/>
      <c r="HZ8" s="67"/>
    </row>
    <row r="9" s="30" customFormat="1" ht="22" customHeight="1" spans="1:234">
      <c r="A9" s="10"/>
      <c r="B9" s="10"/>
      <c r="C9" s="18" t="s">
        <v>99</v>
      </c>
      <c r="D9" s="19"/>
      <c r="E9" s="19"/>
      <c r="F9" s="19"/>
      <c r="G9" s="20"/>
      <c r="H9" s="16">
        <f>SUM(H5:H8)</f>
        <v>23.4</v>
      </c>
      <c r="I9" s="12"/>
      <c r="J9" s="43">
        <f>SUM(J5:J8)</f>
        <v>11466</v>
      </c>
      <c r="K9" s="68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67"/>
      <c r="Y9" s="67"/>
      <c r="Z9" s="67"/>
      <c r="AA9" s="67"/>
      <c r="AB9" s="67"/>
      <c r="AC9" s="67"/>
      <c r="AD9" s="67"/>
      <c r="AE9" s="67"/>
      <c r="AF9" s="67"/>
      <c r="AG9" s="67"/>
      <c r="AH9" s="67"/>
      <c r="AI9" s="67"/>
      <c r="AJ9" s="67"/>
      <c r="AK9" s="67"/>
      <c r="AL9" s="67"/>
      <c r="AM9" s="67"/>
      <c r="AN9" s="67"/>
      <c r="AO9" s="67"/>
      <c r="AP9" s="67"/>
      <c r="AQ9" s="67"/>
      <c r="AR9" s="67"/>
      <c r="AS9" s="67"/>
      <c r="AT9" s="67"/>
      <c r="AU9" s="67"/>
      <c r="AV9" s="67"/>
      <c r="AW9" s="67"/>
      <c r="AX9" s="67"/>
      <c r="AY9" s="67"/>
      <c r="AZ9" s="67"/>
      <c r="BA9" s="67"/>
      <c r="BB9" s="67"/>
      <c r="BC9" s="67"/>
      <c r="BD9" s="67"/>
      <c r="BE9" s="67"/>
      <c r="BF9" s="67"/>
      <c r="BG9" s="67"/>
      <c r="BH9" s="67"/>
      <c r="BI9" s="67"/>
      <c r="BJ9" s="67"/>
      <c r="BK9" s="67"/>
      <c r="BL9" s="67"/>
      <c r="BM9" s="67"/>
      <c r="BN9" s="67"/>
      <c r="BO9" s="67"/>
      <c r="BP9" s="67"/>
      <c r="BQ9" s="67"/>
      <c r="BR9" s="67"/>
      <c r="BS9" s="67"/>
      <c r="BT9" s="67"/>
      <c r="BU9" s="67"/>
      <c r="BV9" s="67"/>
      <c r="BW9" s="67"/>
      <c r="BX9" s="67"/>
      <c r="BY9" s="67"/>
      <c r="BZ9" s="67"/>
      <c r="CA9" s="67"/>
      <c r="CB9" s="67"/>
      <c r="CC9" s="67"/>
      <c r="CD9" s="67"/>
      <c r="CE9" s="67"/>
      <c r="CF9" s="67"/>
      <c r="CG9" s="67"/>
      <c r="CH9" s="67"/>
      <c r="CI9" s="67"/>
      <c r="CJ9" s="67"/>
      <c r="CK9" s="67"/>
      <c r="CL9" s="67"/>
      <c r="CM9" s="67"/>
      <c r="CN9" s="67"/>
      <c r="CO9" s="67"/>
      <c r="CP9" s="67"/>
      <c r="CQ9" s="67"/>
      <c r="CR9" s="67"/>
      <c r="CS9" s="67"/>
      <c r="CT9" s="67"/>
      <c r="CU9" s="67"/>
      <c r="CV9" s="67"/>
      <c r="CW9" s="67"/>
      <c r="CX9" s="67"/>
      <c r="CY9" s="67"/>
      <c r="CZ9" s="67"/>
      <c r="DA9" s="67"/>
      <c r="DB9" s="67"/>
      <c r="DC9" s="67"/>
      <c r="DD9" s="67"/>
      <c r="DE9" s="67"/>
      <c r="DF9" s="67"/>
      <c r="DG9" s="67"/>
      <c r="DH9" s="67"/>
      <c r="DI9" s="67"/>
      <c r="DJ9" s="67"/>
      <c r="DK9" s="67"/>
      <c r="DL9" s="67"/>
      <c r="DM9" s="67"/>
      <c r="DN9" s="67"/>
      <c r="DO9" s="67"/>
      <c r="DP9" s="67"/>
      <c r="DQ9" s="67"/>
      <c r="DR9" s="67"/>
      <c r="DS9" s="67"/>
      <c r="DT9" s="67"/>
      <c r="DU9" s="67"/>
      <c r="DV9" s="67"/>
      <c r="DW9" s="67"/>
      <c r="DX9" s="67"/>
      <c r="DY9" s="67"/>
      <c r="DZ9" s="67"/>
      <c r="EA9" s="67"/>
      <c r="EB9" s="67"/>
      <c r="EC9" s="67"/>
      <c r="ED9" s="67"/>
      <c r="EE9" s="67"/>
      <c r="EF9" s="67"/>
      <c r="EG9" s="67"/>
      <c r="EH9" s="67"/>
      <c r="EI9" s="67"/>
      <c r="EJ9" s="67"/>
      <c r="EK9" s="67"/>
      <c r="EL9" s="67"/>
      <c r="EM9" s="67"/>
      <c r="EN9" s="67"/>
      <c r="EO9" s="67"/>
      <c r="EP9" s="67"/>
      <c r="EQ9" s="67"/>
      <c r="ER9" s="67"/>
      <c r="ES9" s="67"/>
      <c r="ET9" s="67"/>
      <c r="EU9" s="67"/>
      <c r="EV9" s="67"/>
      <c r="EW9" s="67"/>
      <c r="EX9" s="67"/>
      <c r="EY9" s="67"/>
      <c r="EZ9" s="67"/>
      <c r="FA9" s="67"/>
      <c r="FB9" s="67"/>
      <c r="FC9" s="67"/>
      <c r="FD9" s="67"/>
      <c r="FE9" s="67"/>
      <c r="FF9" s="67"/>
      <c r="FG9" s="67"/>
      <c r="FH9" s="67"/>
      <c r="FI9" s="67"/>
      <c r="FJ9" s="67"/>
      <c r="FK9" s="67"/>
      <c r="FL9" s="67"/>
      <c r="FM9" s="67"/>
      <c r="FN9" s="67"/>
      <c r="FO9" s="67"/>
      <c r="FP9" s="67"/>
      <c r="FQ9" s="67"/>
      <c r="FR9" s="67"/>
      <c r="FS9" s="67"/>
      <c r="FT9" s="67"/>
      <c r="FU9" s="67"/>
      <c r="FV9" s="67"/>
      <c r="FW9" s="67"/>
      <c r="FX9" s="67"/>
      <c r="FY9" s="67"/>
      <c r="FZ9" s="67"/>
      <c r="GA9" s="67"/>
      <c r="GB9" s="67"/>
      <c r="GC9" s="67"/>
      <c r="GD9" s="67"/>
      <c r="GE9" s="67"/>
      <c r="GF9" s="67"/>
      <c r="GG9" s="67"/>
      <c r="GH9" s="67"/>
      <c r="GI9" s="67"/>
      <c r="GJ9" s="67"/>
      <c r="GK9" s="67"/>
      <c r="GL9" s="67"/>
      <c r="GM9" s="67"/>
      <c r="GN9" s="67"/>
      <c r="GO9" s="67"/>
      <c r="GP9" s="67"/>
      <c r="GQ9" s="67"/>
      <c r="GR9" s="67"/>
      <c r="GS9" s="67"/>
      <c r="GT9" s="67"/>
      <c r="GU9" s="67"/>
      <c r="GV9" s="67"/>
      <c r="GW9" s="67"/>
      <c r="GX9" s="67"/>
      <c r="GY9" s="67"/>
      <c r="GZ9" s="67"/>
      <c r="HA9" s="67"/>
      <c r="HB9" s="67"/>
      <c r="HC9" s="67"/>
      <c r="HD9" s="67"/>
      <c r="HE9" s="67"/>
      <c r="HF9" s="67"/>
      <c r="HG9" s="67"/>
      <c r="HH9" s="67"/>
      <c r="HI9" s="67"/>
      <c r="HJ9" s="67"/>
      <c r="HK9" s="67"/>
      <c r="HL9" s="67"/>
      <c r="HM9" s="67"/>
      <c r="HN9" s="67"/>
      <c r="HO9" s="67"/>
      <c r="HP9" s="67"/>
      <c r="HQ9" s="67"/>
      <c r="HR9" s="67"/>
      <c r="HS9" s="67"/>
      <c r="HT9" s="67"/>
      <c r="HU9" s="67"/>
      <c r="HV9" s="67"/>
      <c r="HW9" s="67"/>
      <c r="HX9" s="67"/>
      <c r="HY9" s="67"/>
      <c r="HZ9" s="67"/>
    </row>
    <row r="10" s="59" customFormat="1" ht="22" customHeight="1" spans="1:11">
      <c r="A10" s="21" t="s">
        <v>100</v>
      </c>
      <c r="B10" s="10"/>
      <c r="C10" s="10"/>
      <c r="D10" s="10"/>
      <c r="E10" s="10"/>
      <c r="F10" s="10"/>
      <c r="G10" s="10"/>
      <c r="H10" s="6"/>
      <c r="I10" s="6"/>
      <c r="J10" s="6"/>
      <c r="K10" s="73"/>
    </row>
    <row r="11" s="30" customFormat="1" ht="22" customHeight="1" spans="1:11">
      <c r="A11" s="10" t="s">
        <v>101</v>
      </c>
      <c r="B11" s="11" t="s">
        <v>102</v>
      </c>
      <c r="C11" s="16" t="s">
        <v>103</v>
      </c>
      <c r="D11" s="16"/>
      <c r="E11" s="16"/>
      <c r="F11" s="16"/>
      <c r="G11" s="16" t="s">
        <v>104</v>
      </c>
      <c r="H11" s="12" t="s">
        <v>105</v>
      </c>
      <c r="I11" s="11" t="s">
        <v>88</v>
      </c>
      <c r="J11" s="41" t="s">
        <v>89</v>
      </c>
      <c r="K11" s="10" t="s">
        <v>106</v>
      </c>
    </row>
    <row r="12" s="30" customFormat="1" ht="18" customHeight="1" spans="1:234">
      <c r="A12" s="10">
        <v>1</v>
      </c>
      <c r="B12" s="10" t="s">
        <v>204</v>
      </c>
      <c r="C12" s="10" t="s">
        <v>331</v>
      </c>
      <c r="D12" s="10"/>
      <c r="E12" s="10"/>
      <c r="F12" s="10"/>
      <c r="G12" s="16" t="s">
        <v>109</v>
      </c>
      <c r="H12" s="12">
        <v>27.6</v>
      </c>
      <c r="I12" s="25">
        <v>130</v>
      </c>
      <c r="J12" s="41">
        <f>H12*I12</f>
        <v>3588</v>
      </c>
      <c r="K12" s="68"/>
      <c r="L12" s="67"/>
      <c r="M12" s="67"/>
      <c r="N12" s="67"/>
      <c r="O12" s="67"/>
      <c r="P12" s="67"/>
      <c r="Q12" s="67"/>
      <c r="R12" s="67"/>
      <c r="S12" s="67"/>
      <c r="T12" s="67"/>
      <c r="U12" s="67"/>
      <c r="V12" s="67"/>
      <c r="W12" s="67"/>
      <c r="X12" s="67"/>
      <c r="Y12" s="67"/>
      <c r="Z12" s="67"/>
      <c r="AA12" s="67"/>
      <c r="AB12" s="67"/>
      <c r="AC12" s="67"/>
      <c r="AD12" s="67"/>
      <c r="AE12" s="67"/>
      <c r="AF12" s="67"/>
      <c r="AG12" s="67"/>
      <c r="AH12" s="67"/>
      <c r="AI12" s="67"/>
      <c r="AJ12" s="67"/>
      <c r="AK12" s="67"/>
      <c r="AL12" s="67"/>
      <c r="AM12" s="67"/>
      <c r="AN12" s="67"/>
      <c r="AO12" s="67"/>
      <c r="AP12" s="67"/>
      <c r="AQ12" s="67"/>
      <c r="AR12" s="67"/>
      <c r="AS12" s="67"/>
      <c r="AT12" s="67"/>
      <c r="AU12" s="67"/>
      <c r="AV12" s="67"/>
      <c r="AW12" s="67"/>
      <c r="AX12" s="67"/>
      <c r="AY12" s="67"/>
      <c r="AZ12" s="67"/>
      <c r="BA12" s="67"/>
      <c r="BB12" s="67"/>
      <c r="BC12" s="67"/>
      <c r="BD12" s="67"/>
      <c r="BE12" s="67"/>
      <c r="BF12" s="67"/>
      <c r="BG12" s="67"/>
      <c r="BH12" s="67"/>
      <c r="BI12" s="67"/>
      <c r="BJ12" s="67"/>
      <c r="BK12" s="67"/>
      <c r="BL12" s="67"/>
      <c r="BM12" s="67"/>
      <c r="BN12" s="67"/>
      <c r="BO12" s="67"/>
      <c r="BP12" s="67"/>
      <c r="BQ12" s="67"/>
      <c r="BR12" s="67"/>
      <c r="BS12" s="67"/>
      <c r="BT12" s="67"/>
      <c r="BU12" s="67"/>
      <c r="BV12" s="67"/>
      <c r="BW12" s="67"/>
      <c r="BX12" s="67"/>
      <c r="BY12" s="67"/>
      <c r="BZ12" s="67"/>
      <c r="CA12" s="67"/>
      <c r="CB12" s="67"/>
      <c r="CC12" s="67"/>
      <c r="CD12" s="67"/>
      <c r="CE12" s="67"/>
      <c r="CF12" s="67"/>
      <c r="CG12" s="67"/>
      <c r="CH12" s="67"/>
      <c r="CI12" s="67"/>
      <c r="CJ12" s="67"/>
      <c r="CK12" s="67"/>
      <c r="CL12" s="67"/>
      <c r="CM12" s="67"/>
      <c r="CN12" s="67"/>
      <c r="CO12" s="67"/>
      <c r="CP12" s="67"/>
      <c r="CQ12" s="67"/>
      <c r="CR12" s="67"/>
      <c r="CS12" s="67"/>
      <c r="CT12" s="67"/>
      <c r="CU12" s="67"/>
      <c r="CV12" s="67"/>
      <c r="CW12" s="67"/>
      <c r="CX12" s="67"/>
      <c r="CY12" s="67"/>
      <c r="CZ12" s="67"/>
      <c r="DA12" s="67"/>
      <c r="DB12" s="67"/>
      <c r="DC12" s="67"/>
      <c r="DD12" s="67"/>
      <c r="DE12" s="67"/>
      <c r="DF12" s="67"/>
      <c r="DG12" s="67"/>
      <c r="DH12" s="67"/>
      <c r="DI12" s="67"/>
      <c r="DJ12" s="67"/>
      <c r="DK12" s="67"/>
      <c r="DL12" s="67"/>
      <c r="DM12" s="67"/>
      <c r="DN12" s="67"/>
      <c r="DO12" s="67"/>
      <c r="DP12" s="67"/>
      <c r="DQ12" s="67"/>
      <c r="DR12" s="67"/>
      <c r="DS12" s="67"/>
      <c r="DT12" s="67"/>
      <c r="DU12" s="67"/>
      <c r="DV12" s="67"/>
      <c r="DW12" s="67"/>
      <c r="DX12" s="67"/>
      <c r="DY12" s="67"/>
      <c r="DZ12" s="67"/>
      <c r="EA12" s="67"/>
      <c r="EB12" s="67"/>
      <c r="EC12" s="67"/>
      <c r="ED12" s="67"/>
      <c r="EE12" s="67"/>
      <c r="EF12" s="67"/>
      <c r="EG12" s="67"/>
      <c r="EH12" s="67"/>
      <c r="EI12" s="67"/>
      <c r="EJ12" s="67"/>
      <c r="EK12" s="67"/>
      <c r="EL12" s="67"/>
      <c r="EM12" s="67"/>
      <c r="EN12" s="67"/>
      <c r="EO12" s="67"/>
      <c r="EP12" s="67"/>
      <c r="EQ12" s="67"/>
      <c r="ER12" s="67"/>
      <c r="ES12" s="67"/>
      <c r="ET12" s="67"/>
      <c r="EU12" s="67"/>
      <c r="EV12" s="67"/>
      <c r="EW12" s="67"/>
      <c r="EX12" s="67"/>
      <c r="EY12" s="67"/>
      <c r="EZ12" s="67"/>
      <c r="FA12" s="67"/>
      <c r="FB12" s="67"/>
      <c r="FC12" s="67"/>
      <c r="FD12" s="67"/>
      <c r="FE12" s="67"/>
      <c r="FF12" s="67"/>
      <c r="FG12" s="67"/>
      <c r="FH12" s="67"/>
      <c r="FI12" s="67"/>
      <c r="FJ12" s="67"/>
      <c r="FK12" s="67"/>
      <c r="FL12" s="67"/>
      <c r="FM12" s="67"/>
      <c r="FN12" s="67"/>
      <c r="FO12" s="67"/>
      <c r="FP12" s="67"/>
      <c r="FQ12" s="67"/>
      <c r="FR12" s="67"/>
      <c r="FS12" s="67"/>
      <c r="FT12" s="67"/>
      <c r="FU12" s="67"/>
      <c r="FV12" s="67"/>
      <c r="FW12" s="67"/>
      <c r="FX12" s="67"/>
      <c r="FY12" s="67"/>
      <c r="FZ12" s="67"/>
      <c r="GA12" s="67"/>
      <c r="GB12" s="67"/>
      <c r="GC12" s="67"/>
      <c r="GD12" s="67"/>
      <c r="GE12" s="67"/>
      <c r="GF12" s="67"/>
      <c r="GG12" s="67"/>
      <c r="GH12" s="67"/>
      <c r="GI12" s="67"/>
      <c r="GJ12" s="67"/>
      <c r="GK12" s="67"/>
      <c r="GL12" s="67"/>
      <c r="GM12" s="67"/>
      <c r="GN12" s="67"/>
      <c r="GO12" s="67"/>
      <c r="GP12" s="67"/>
      <c r="GQ12" s="67"/>
      <c r="GR12" s="67"/>
      <c r="GS12" s="67"/>
      <c r="GT12" s="67"/>
      <c r="GU12" s="67"/>
      <c r="GV12" s="67"/>
      <c r="GW12" s="67"/>
      <c r="GX12" s="67"/>
      <c r="GY12" s="67"/>
      <c r="GZ12" s="67"/>
      <c r="HA12" s="67"/>
      <c r="HB12" s="67"/>
      <c r="HC12" s="67"/>
      <c r="HD12" s="67"/>
      <c r="HE12" s="67"/>
      <c r="HF12" s="67"/>
      <c r="HG12" s="67"/>
      <c r="HH12" s="67"/>
      <c r="HI12" s="67"/>
      <c r="HJ12" s="67"/>
      <c r="HK12" s="67"/>
      <c r="HL12" s="67"/>
      <c r="HM12" s="67"/>
      <c r="HN12" s="67"/>
      <c r="HO12" s="67"/>
      <c r="HP12" s="67"/>
      <c r="HQ12" s="67"/>
      <c r="HR12" s="67"/>
      <c r="HS12" s="67"/>
      <c r="HT12" s="67"/>
      <c r="HU12" s="67"/>
      <c r="HV12" s="67"/>
      <c r="HW12" s="67"/>
      <c r="HX12" s="67"/>
      <c r="HY12" s="67"/>
      <c r="HZ12" s="67"/>
    </row>
    <row r="13" s="30" customFormat="1" ht="30" customHeight="1" spans="1:234">
      <c r="A13" s="10"/>
      <c r="B13" s="10"/>
      <c r="C13" s="10"/>
      <c r="D13" s="10"/>
      <c r="E13" s="10"/>
      <c r="F13" s="10"/>
      <c r="G13" s="16"/>
      <c r="H13" s="25"/>
      <c r="I13" s="25"/>
      <c r="J13" s="41"/>
      <c r="K13" s="68"/>
      <c r="L13" s="67"/>
      <c r="M13" s="67"/>
      <c r="N13" s="67"/>
      <c r="O13" s="67"/>
      <c r="P13" s="67"/>
      <c r="Q13" s="67"/>
      <c r="R13" s="67"/>
      <c r="S13" s="67"/>
      <c r="T13" s="67"/>
      <c r="U13" s="67"/>
      <c r="V13" s="67"/>
      <c r="W13" s="67"/>
      <c r="X13" s="67"/>
      <c r="Y13" s="67"/>
      <c r="Z13" s="67"/>
      <c r="AA13" s="67"/>
      <c r="AB13" s="67"/>
      <c r="AC13" s="67"/>
      <c r="AD13" s="67"/>
      <c r="AE13" s="67"/>
      <c r="AF13" s="67"/>
      <c r="AG13" s="67"/>
      <c r="AH13" s="67"/>
      <c r="AI13" s="67"/>
      <c r="AJ13" s="67"/>
      <c r="AK13" s="67"/>
      <c r="AL13" s="67"/>
      <c r="AM13" s="67"/>
      <c r="AN13" s="67"/>
      <c r="AO13" s="67"/>
      <c r="AP13" s="67"/>
      <c r="AQ13" s="67"/>
      <c r="AR13" s="67"/>
      <c r="AS13" s="67"/>
      <c r="AT13" s="67"/>
      <c r="AU13" s="67"/>
      <c r="AV13" s="67"/>
      <c r="AW13" s="67"/>
      <c r="AX13" s="67"/>
      <c r="AY13" s="67"/>
      <c r="AZ13" s="67"/>
      <c r="BA13" s="67"/>
      <c r="BB13" s="67"/>
      <c r="BC13" s="67"/>
      <c r="BD13" s="67"/>
      <c r="BE13" s="67"/>
      <c r="BF13" s="67"/>
      <c r="BG13" s="67"/>
      <c r="BH13" s="67"/>
      <c r="BI13" s="67"/>
      <c r="BJ13" s="67"/>
      <c r="BK13" s="67"/>
      <c r="BL13" s="67"/>
      <c r="BM13" s="67"/>
      <c r="BN13" s="67"/>
      <c r="BO13" s="67"/>
      <c r="BP13" s="67"/>
      <c r="BQ13" s="67"/>
      <c r="BR13" s="67"/>
      <c r="BS13" s="67"/>
      <c r="BT13" s="67"/>
      <c r="BU13" s="67"/>
      <c r="BV13" s="67"/>
      <c r="BW13" s="67"/>
      <c r="BX13" s="67"/>
      <c r="BY13" s="67"/>
      <c r="BZ13" s="67"/>
      <c r="CA13" s="67"/>
      <c r="CB13" s="67"/>
      <c r="CC13" s="67"/>
      <c r="CD13" s="67"/>
      <c r="CE13" s="67"/>
      <c r="CF13" s="67"/>
      <c r="CG13" s="67"/>
      <c r="CH13" s="67"/>
      <c r="CI13" s="67"/>
      <c r="CJ13" s="67"/>
      <c r="CK13" s="67"/>
      <c r="CL13" s="67"/>
      <c r="CM13" s="67"/>
      <c r="CN13" s="67"/>
      <c r="CO13" s="67"/>
      <c r="CP13" s="67"/>
      <c r="CQ13" s="67"/>
      <c r="CR13" s="67"/>
      <c r="CS13" s="67"/>
      <c r="CT13" s="67"/>
      <c r="CU13" s="67"/>
      <c r="CV13" s="67"/>
      <c r="CW13" s="67"/>
      <c r="CX13" s="67"/>
      <c r="CY13" s="67"/>
      <c r="CZ13" s="67"/>
      <c r="DA13" s="67"/>
      <c r="DB13" s="67"/>
      <c r="DC13" s="67"/>
      <c r="DD13" s="67"/>
      <c r="DE13" s="67"/>
      <c r="DF13" s="67"/>
      <c r="DG13" s="67"/>
      <c r="DH13" s="67"/>
      <c r="DI13" s="67"/>
      <c r="DJ13" s="67"/>
      <c r="DK13" s="67"/>
      <c r="DL13" s="67"/>
      <c r="DM13" s="67"/>
      <c r="DN13" s="67"/>
      <c r="DO13" s="67"/>
      <c r="DP13" s="67"/>
      <c r="DQ13" s="67"/>
      <c r="DR13" s="67"/>
      <c r="DS13" s="67"/>
      <c r="DT13" s="67"/>
      <c r="DU13" s="67"/>
      <c r="DV13" s="67"/>
      <c r="DW13" s="67"/>
      <c r="DX13" s="67"/>
      <c r="DY13" s="67"/>
      <c r="DZ13" s="67"/>
      <c r="EA13" s="67"/>
      <c r="EB13" s="67"/>
      <c r="EC13" s="67"/>
      <c r="ED13" s="67"/>
      <c r="EE13" s="67"/>
      <c r="EF13" s="67"/>
      <c r="EG13" s="67"/>
      <c r="EH13" s="67"/>
      <c r="EI13" s="67"/>
      <c r="EJ13" s="67"/>
      <c r="EK13" s="67"/>
      <c r="EL13" s="67"/>
      <c r="EM13" s="67"/>
      <c r="EN13" s="67"/>
      <c r="EO13" s="67"/>
      <c r="EP13" s="67"/>
      <c r="EQ13" s="67"/>
      <c r="ER13" s="67"/>
      <c r="ES13" s="67"/>
      <c r="ET13" s="67"/>
      <c r="EU13" s="67"/>
      <c r="EV13" s="67"/>
      <c r="EW13" s="67"/>
      <c r="EX13" s="67"/>
      <c r="EY13" s="67"/>
      <c r="EZ13" s="67"/>
      <c r="FA13" s="67"/>
      <c r="FB13" s="67"/>
      <c r="FC13" s="67"/>
      <c r="FD13" s="67"/>
      <c r="FE13" s="67"/>
      <c r="FF13" s="67"/>
      <c r="FG13" s="67"/>
      <c r="FH13" s="67"/>
      <c r="FI13" s="67"/>
      <c r="FJ13" s="67"/>
      <c r="FK13" s="67"/>
      <c r="FL13" s="67"/>
      <c r="FM13" s="67"/>
      <c r="FN13" s="67"/>
      <c r="FO13" s="67"/>
      <c r="FP13" s="67"/>
      <c r="FQ13" s="67"/>
      <c r="FR13" s="67"/>
      <c r="FS13" s="67"/>
      <c r="FT13" s="67"/>
      <c r="FU13" s="67"/>
      <c r="FV13" s="67"/>
      <c r="FW13" s="67"/>
      <c r="FX13" s="67"/>
      <c r="FY13" s="67"/>
      <c r="FZ13" s="67"/>
      <c r="GA13" s="67"/>
      <c r="GB13" s="67"/>
      <c r="GC13" s="67"/>
      <c r="GD13" s="67"/>
      <c r="GE13" s="67"/>
      <c r="GF13" s="67"/>
      <c r="GG13" s="67"/>
      <c r="GH13" s="67"/>
      <c r="GI13" s="67"/>
      <c r="GJ13" s="67"/>
      <c r="GK13" s="67"/>
      <c r="GL13" s="67"/>
      <c r="GM13" s="67"/>
      <c r="GN13" s="67"/>
      <c r="GO13" s="67"/>
      <c r="GP13" s="67"/>
      <c r="GQ13" s="67"/>
      <c r="GR13" s="67"/>
      <c r="GS13" s="67"/>
      <c r="GT13" s="67"/>
      <c r="GU13" s="67"/>
      <c r="GV13" s="67"/>
      <c r="GW13" s="67"/>
      <c r="GX13" s="67"/>
      <c r="GY13" s="67"/>
      <c r="GZ13" s="67"/>
      <c r="HA13" s="67"/>
      <c r="HB13" s="67"/>
      <c r="HC13" s="67"/>
      <c r="HD13" s="67"/>
      <c r="HE13" s="67"/>
      <c r="HF13" s="67"/>
      <c r="HG13" s="67"/>
      <c r="HH13" s="67"/>
      <c r="HI13" s="67"/>
      <c r="HJ13" s="67"/>
      <c r="HK13" s="67"/>
      <c r="HL13" s="67"/>
      <c r="HM13" s="67"/>
      <c r="HN13" s="67"/>
      <c r="HO13" s="67"/>
      <c r="HP13" s="67"/>
      <c r="HQ13" s="67"/>
      <c r="HR13" s="67"/>
      <c r="HS13" s="67"/>
      <c r="HT13" s="67"/>
      <c r="HU13" s="67"/>
      <c r="HV13" s="67"/>
      <c r="HW13" s="67"/>
      <c r="HX13" s="67"/>
      <c r="HY13" s="67"/>
      <c r="HZ13" s="67"/>
    </row>
    <row r="14" s="30" customFormat="1" ht="26" customHeight="1" spans="1:11">
      <c r="A14" s="10"/>
      <c r="B14" s="9" t="s">
        <v>99</v>
      </c>
      <c r="C14" s="9"/>
      <c r="D14" s="9"/>
      <c r="E14" s="9"/>
      <c r="F14" s="9"/>
      <c r="G14" s="12"/>
      <c r="H14" s="12"/>
      <c r="I14" s="12"/>
      <c r="J14" s="40">
        <f>SUM(J12:J13)</f>
        <v>3588</v>
      </c>
      <c r="K14" s="10"/>
    </row>
    <row r="15" s="30" customFormat="1" ht="25" customHeight="1" spans="1:11">
      <c r="A15" s="10"/>
      <c r="B15" s="26" t="s">
        <v>115</v>
      </c>
      <c r="C15" s="27"/>
      <c r="D15" s="27"/>
      <c r="E15" s="27"/>
      <c r="F15" s="28"/>
      <c r="G15" s="29"/>
      <c r="H15" s="29"/>
      <c r="I15" s="12"/>
      <c r="J15" s="40">
        <f>J9+J14</f>
        <v>15054</v>
      </c>
      <c r="K15" s="10"/>
    </row>
    <row r="16" s="30" customFormat="1" ht="19.5" customHeight="1" spans="3:10">
      <c r="C16" s="31"/>
      <c r="D16" s="32"/>
      <c r="E16" s="32"/>
      <c r="F16" s="32"/>
      <c r="G16" s="33" t="s">
        <v>116</v>
      </c>
      <c r="H16" s="33"/>
      <c r="I16" s="33"/>
      <c r="J16" s="33"/>
    </row>
    <row r="17" s="30" customFormat="1" ht="19.5" customHeight="1" spans="2:10">
      <c r="B17" s="34"/>
      <c r="C17" s="35"/>
      <c r="D17" s="36"/>
      <c r="E17" s="36"/>
      <c r="F17" s="36"/>
      <c r="G17" s="37">
        <v>44768</v>
      </c>
      <c r="H17" s="37"/>
      <c r="I17" s="37"/>
      <c r="J17" s="37"/>
    </row>
    <row r="18" s="30" customFormat="1" ht="27" customHeight="1" spans="4:9">
      <c r="D18" s="60"/>
      <c r="E18" s="60"/>
      <c r="F18" s="60"/>
      <c r="G18" s="60"/>
      <c r="H18" s="60"/>
      <c r="I18" s="61"/>
    </row>
    <row r="19" s="30" customFormat="1" ht="24" customHeight="1" spans="4:9">
      <c r="D19" s="60"/>
      <c r="E19" s="60"/>
      <c r="F19" s="60"/>
      <c r="G19" s="60"/>
      <c r="H19" s="60"/>
      <c r="I19" s="61"/>
    </row>
  </sheetData>
  <mergeCells count="20">
    <mergeCell ref="A1:K1"/>
    <mergeCell ref="E2:F2"/>
    <mergeCell ref="H2:I2"/>
    <mergeCell ref="A3:K3"/>
    <mergeCell ref="C4:G4"/>
    <mergeCell ref="C5:G5"/>
    <mergeCell ref="C6:G6"/>
    <mergeCell ref="C7:G7"/>
    <mergeCell ref="C8:G8"/>
    <mergeCell ref="C9:G9"/>
    <mergeCell ref="A10:J10"/>
    <mergeCell ref="C11:F11"/>
    <mergeCell ref="C12:F12"/>
    <mergeCell ref="C13:F13"/>
    <mergeCell ref="B14:F14"/>
    <mergeCell ref="B15:F15"/>
    <mergeCell ref="C16:D16"/>
    <mergeCell ref="G16:J16"/>
    <mergeCell ref="C17:D17"/>
    <mergeCell ref="G17:J17"/>
  </mergeCells>
  <printOptions horizontalCentered="1"/>
  <pageMargins left="0.314583333333333" right="0.314583333333333" top="0.786805555555556" bottom="0.708333333333333" header="0.5" footer="0.5"/>
  <pageSetup paperSize="9" orientation="landscape" horizontalDpi="600"/>
  <headerFooter>
    <oddFooter>&amp;C第 &amp;P 页，共 &amp;N 页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IA19"/>
  <sheetViews>
    <sheetView workbookViewId="0">
      <selection activeCell="E220" sqref="E220"/>
    </sheetView>
  </sheetViews>
  <sheetFormatPr defaultColWidth="9" defaultRowHeight="12.75"/>
  <cols>
    <col min="1" max="1" width="6.875" style="30" customWidth="1"/>
    <col min="2" max="2" width="9.5" style="30" customWidth="1"/>
    <col min="3" max="3" width="12.375" style="30" customWidth="1"/>
    <col min="4" max="4" width="12.625" style="60" customWidth="1"/>
    <col min="5" max="5" width="7.875" style="60" customWidth="1"/>
    <col min="6" max="6" width="11.625" style="60" customWidth="1"/>
    <col min="7" max="7" width="10.875" style="60" customWidth="1"/>
    <col min="8" max="8" width="14.375" style="60" customWidth="1"/>
    <col min="9" max="9" width="14.875" style="61" customWidth="1"/>
    <col min="10" max="10" width="17.125" style="30" customWidth="1"/>
    <col min="11" max="11" width="21.625" style="30" customWidth="1"/>
    <col min="12" max="12" width="13" style="30" customWidth="1"/>
    <col min="13" max="32" width="9" style="30"/>
    <col min="33" max="16384" width="5.625" style="30"/>
  </cols>
  <sheetData>
    <row r="1" s="58" customFormat="1" ht="30" customHeight="1" spans="1:227">
      <c r="A1" s="4" t="s">
        <v>74</v>
      </c>
      <c r="B1" s="5"/>
      <c r="C1" s="5"/>
      <c r="D1" s="5"/>
      <c r="E1" s="5"/>
      <c r="F1" s="5"/>
      <c r="G1" s="5"/>
      <c r="H1" s="5"/>
      <c r="I1" s="5"/>
      <c r="J1" s="5"/>
      <c r="K1" s="5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  <c r="AB1" s="66"/>
      <c r="AC1" s="66"/>
      <c r="AD1" s="66"/>
      <c r="AE1" s="66"/>
      <c r="AF1" s="66"/>
      <c r="AG1" s="66"/>
      <c r="AH1" s="66"/>
      <c r="AI1" s="66"/>
      <c r="AJ1" s="66"/>
      <c r="AK1" s="66"/>
      <c r="AL1" s="66"/>
      <c r="AM1" s="66"/>
      <c r="AN1" s="66"/>
      <c r="AO1" s="66"/>
      <c r="AP1" s="66"/>
      <c r="AQ1" s="66"/>
      <c r="AR1" s="66"/>
      <c r="AS1" s="66"/>
      <c r="AT1" s="66"/>
      <c r="AU1" s="66"/>
      <c r="AV1" s="66"/>
      <c r="AW1" s="66"/>
      <c r="AX1" s="66"/>
      <c r="AY1" s="66"/>
      <c r="AZ1" s="66"/>
      <c r="BA1" s="66"/>
      <c r="BB1" s="66"/>
      <c r="BC1" s="66"/>
      <c r="BD1" s="66"/>
      <c r="BE1" s="66"/>
      <c r="BF1" s="66"/>
      <c r="BG1" s="66"/>
      <c r="BH1" s="66"/>
      <c r="BI1" s="66"/>
      <c r="BJ1" s="66"/>
      <c r="BK1" s="66"/>
      <c r="BL1" s="66"/>
      <c r="BM1" s="66"/>
      <c r="BN1" s="66"/>
      <c r="BO1" s="66"/>
      <c r="BP1" s="66"/>
      <c r="BQ1" s="66"/>
      <c r="BR1" s="66"/>
      <c r="BS1" s="66"/>
      <c r="BT1" s="66"/>
      <c r="BU1" s="66"/>
      <c r="BV1" s="66"/>
      <c r="BW1" s="66"/>
      <c r="BX1" s="66"/>
      <c r="BY1" s="66"/>
      <c r="BZ1" s="66"/>
      <c r="CA1" s="66"/>
      <c r="CB1" s="66"/>
      <c r="CC1" s="66"/>
      <c r="CD1" s="66"/>
      <c r="CE1" s="66"/>
      <c r="CF1" s="66"/>
      <c r="CG1" s="66"/>
      <c r="CH1" s="66"/>
      <c r="CI1" s="66"/>
      <c r="CJ1" s="66"/>
      <c r="CK1" s="66"/>
      <c r="CL1" s="66"/>
      <c r="CM1" s="66"/>
      <c r="CN1" s="66"/>
      <c r="CO1" s="66"/>
      <c r="CP1" s="66"/>
      <c r="CQ1" s="66"/>
      <c r="CR1" s="66"/>
      <c r="CS1" s="66"/>
      <c r="CT1" s="66"/>
      <c r="CU1" s="66"/>
      <c r="CV1" s="66"/>
      <c r="CW1" s="66"/>
      <c r="CX1" s="66"/>
      <c r="CY1" s="66"/>
      <c r="CZ1" s="66"/>
      <c r="DA1" s="66"/>
      <c r="DB1" s="66"/>
      <c r="DC1" s="66"/>
      <c r="DD1" s="66"/>
      <c r="DE1" s="66"/>
      <c r="DF1" s="66"/>
      <c r="DG1" s="66"/>
      <c r="DH1" s="66"/>
      <c r="DI1" s="66"/>
      <c r="DJ1" s="66"/>
      <c r="DK1" s="66"/>
      <c r="DL1" s="66"/>
      <c r="DM1" s="66"/>
      <c r="DN1" s="66"/>
      <c r="DO1" s="66"/>
      <c r="DP1" s="66"/>
      <c r="DQ1" s="66"/>
      <c r="DR1" s="66"/>
      <c r="DS1" s="66"/>
      <c r="DT1" s="66"/>
      <c r="DU1" s="66"/>
      <c r="DV1" s="66"/>
      <c r="DW1" s="66"/>
      <c r="DX1" s="66"/>
      <c r="DY1" s="66"/>
      <c r="DZ1" s="66"/>
      <c r="EA1" s="66"/>
      <c r="EB1" s="66"/>
      <c r="EC1" s="66"/>
      <c r="ED1" s="66"/>
      <c r="EE1" s="66"/>
      <c r="EF1" s="66"/>
      <c r="EG1" s="66"/>
      <c r="EH1" s="66"/>
      <c r="EI1" s="66"/>
      <c r="EJ1" s="66"/>
      <c r="EK1" s="66"/>
      <c r="EL1" s="66"/>
      <c r="EM1" s="66"/>
      <c r="EN1" s="66"/>
      <c r="EO1" s="66"/>
      <c r="EP1" s="66"/>
      <c r="EQ1" s="66"/>
      <c r="ER1" s="66"/>
      <c r="ES1" s="66"/>
      <c r="ET1" s="66"/>
      <c r="EU1" s="66"/>
      <c r="EV1" s="66"/>
      <c r="EW1" s="66"/>
      <c r="EX1" s="66"/>
      <c r="EY1" s="66"/>
      <c r="EZ1" s="66"/>
      <c r="FA1" s="66"/>
      <c r="FB1" s="66"/>
      <c r="FC1" s="66"/>
      <c r="FD1" s="66"/>
      <c r="FE1" s="66"/>
      <c r="FF1" s="66"/>
      <c r="FG1" s="66"/>
      <c r="FH1" s="66"/>
      <c r="FI1" s="66"/>
      <c r="FJ1" s="66"/>
      <c r="FK1" s="66"/>
      <c r="FL1" s="66"/>
      <c r="FM1" s="66"/>
      <c r="FN1" s="66"/>
      <c r="FO1" s="66"/>
      <c r="FP1" s="66"/>
      <c r="FQ1" s="66"/>
      <c r="FR1" s="66"/>
      <c r="FS1" s="66"/>
      <c r="FT1" s="66"/>
      <c r="FU1" s="66"/>
      <c r="FV1" s="66"/>
      <c r="FW1" s="66"/>
      <c r="FX1" s="66"/>
      <c r="FY1" s="66"/>
      <c r="FZ1" s="66"/>
      <c r="GA1" s="66"/>
      <c r="GB1" s="66"/>
      <c r="GC1" s="66"/>
      <c r="GD1" s="66"/>
      <c r="GE1" s="66"/>
      <c r="GF1" s="66"/>
      <c r="GG1" s="66"/>
      <c r="GH1" s="66"/>
      <c r="GI1" s="66"/>
      <c r="GJ1" s="66"/>
      <c r="GK1" s="66"/>
      <c r="GL1" s="66"/>
      <c r="GM1" s="66"/>
      <c r="GN1" s="66"/>
      <c r="GO1" s="66"/>
      <c r="GP1" s="66"/>
      <c r="GQ1" s="66"/>
      <c r="GR1" s="66"/>
      <c r="GS1" s="66"/>
      <c r="GT1" s="66"/>
      <c r="GU1" s="66"/>
      <c r="GV1" s="66"/>
      <c r="GW1" s="66"/>
      <c r="GX1" s="66"/>
      <c r="GY1" s="66"/>
      <c r="GZ1" s="66"/>
      <c r="HA1" s="66"/>
      <c r="HB1" s="66"/>
      <c r="HC1" s="66"/>
      <c r="HD1" s="66"/>
      <c r="HE1" s="66"/>
      <c r="HF1" s="66"/>
      <c r="HG1" s="66"/>
      <c r="HH1" s="66"/>
      <c r="HI1" s="66"/>
      <c r="HJ1" s="66"/>
      <c r="HK1" s="66"/>
      <c r="HL1" s="66"/>
      <c r="HM1" s="66"/>
      <c r="HN1" s="66"/>
      <c r="HO1" s="66"/>
      <c r="HP1" s="66"/>
      <c r="HQ1" s="66"/>
      <c r="HR1" s="66"/>
      <c r="HS1" s="66"/>
    </row>
    <row r="2" s="30" customFormat="1" ht="26.1" customHeight="1" spans="1:234">
      <c r="A2" s="10" t="s">
        <v>75</v>
      </c>
      <c r="B2" s="7" t="s">
        <v>76</v>
      </c>
      <c r="C2" s="8" t="s">
        <v>332</v>
      </c>
      <c r="D2" s="7" t="s">
        <v>78</v>
      </c>
      <c r="E2" s="8" t="s">
        <v>79</v>
      </c>
      <c r="F2" s="8"/>
      <c r="G2" s="7" t="s">
        <v>80</v>
      </c>
      <c r="H2" s="10" t="s">
        <v>314</v>
      </c>
      <c r="I2" s="10"/>
      <c r="J2" s="7" t="s">
        <v>82</v>
      </c>
      <c r="K2" s="8">
        <v>1</v>
      </c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7"/>
      <c r="AD2" s="67"/>
      <c r="AE2" s="67"/>
      <c r="AF2" s="67"/>
      <c r="AG2" s="67"/>
      <c r="AH2" s="67"/>
      <c r="AI2" s="67"/>
      <c r="AJ2" s="67"/>
      <c r="AK2" s="67"/>
      <c r="AL2" s="67"/>
      <c r="AM2" s="67"/>
      <c r="AN2" s="67"/>
      <c r="AO2" s="67"/>
      <c r="AP2" s="67"/>
      <c r="AQ2" s="67"/>
      <c r="AR2" s="67"/>
      <c r="AS2" s="67"/>
      <c r="AT2" s="67"/>
      <c r="AU2" s="67"/>
      <c r="AV2" s="67"/>
      <c r="AW2" s="67"/>
      <c r="AX2" s="67"/>
      <c r="AY2" s="67"/>
      <c r="AZ2" s="67"/>
      <c r="BA2" s="67"/>
      <c r="BB2" s="67"/>
      <c r="BC2" s="67"/>
      <c r="BD2" s="67"/>
      <c r="BE2" s="67"/>
      <c r="BF2" s="67"/>
      <c r="BG2" s="67"/>
      <c r="BH2" s="67"/>
      <c r="BI2" s="67"/>
      <c r="BJ2" s="67"/>
      <c r="BK2" s="67"/>
      <c r="BL2" s="67"/>
      <c r="BM2" s="67"/>
      <c r="BN2" s="67"/>
      <c r="BO2" s="67"/>
      <c r="BP2" s="67"/>
      <c r="BQ2" s="67"/>
      <c r="BR2" s="67"/>
      <c r="BS2" s="67"/>
      <c r="BT2" s="67"/>
      <c r="BU2" s="67"/>
      <c r="BV2" s="67"/>
      <c r="BW2" s="67"/>
      <c r="BX2" s="67"/>
      <c r="BY2" s="67"/>
      <c r="BZ2" s="67"/>
      <c r="CA2" s="67"/>
      <c r="CB2" s="67"/>
      <c r="CC2" s="67"/>
      <c r="CD2" s="67"/>
      <c r="CE2" s="67"/>
      <c r="CF2" s="67"/>
      <c r="CG2" s="67"/>
      <c r="CH2" s="67"/>
      <c r="CI2" s="67"/>
      <c r="CJ2" s="67"/>
      <c r="CK2" s="67"/>
      <c r="CL2" s="67"/>
      <c r="CM2" s="67"/>
      <c r="CN2" s="67"/>
      <c r="CO2" s="67"/>
      <c r="CP2" s="67"/>
      <c r="CQ2" s="67"/>
      <c r="CR2" s="67"/>
      <c r="CS2" s="67"/>
      <c r="CT2" s="67"/>
      <c r="CU2" s="67"/>
      <c r="CV2" s="67"/>
      <c r="CW2" s="67"/>
      <c r="CX2" s="67"/>
      <c r="CY2" s="67"/>
      <c r="CZ2" s="67"/>
      <c r="DA2" s="67"/>
      <c r="DB2" s="67"/>
      <c r="DC2" s="67"/>
      <c r="DD2" s="67"/>
      <c r="DE2" s="67"/>
      <c r="DF2" s="67"/>
      <c r="DG2" s="67"/>
      <c r="DH2" s="67"/>
      <c r="DI2" s="67"/>
      <c r="DJ2" s="67"/>
      <c r="DK2" s="67"/>
      <c r="DL2" s="67"/>
      <c r="DM2" s="67"/>
      <c r="DN2" s="67"/>
      <c r="DO2" s="67"/>
      <c r="DP2" s="67"/>
      <c r="DQ2" s="67"/>
      <c r="DR2" s="67"/>
      <c r="DS2" s="67"/>
      <c r="DT2" s="67"/>
      <c r="DU2" s="67"/>
      <c r="DV2" s="67"/>
      <c r="DW2" s="67"/>
      <c r="DX2" s="67"/>
      <c r="DY2" s="67"/>
      <c r="DZ2" s="67"/>
      <c r="EA2" s="67"/>
      <c r="EB2" s="67"/>
      <c r="EC2" s="67"/>
      <c r="ED2" s="67"/>
      <c r="EE2" s="67"/>
      <c r="EF2" s="67"/>
      <c r="EG2" s="67"/>
      <c r="EH2" s="67"/>
      <c r="EI2" s="67"/>
      <c r="EJ2" s="67"/>
      <c r="EK2" s="67"/>
      <c r="EL2" s="67"/>
      <c r="EM2" s="67"/>
      <c r="EN2" s="67"/>
      <c r="EO2" s="67"/>
      <c r="EP2" s="67"/>
      <c r="EQ2" s="67"/>
      <c r="ER2" s="67"/>
      <c r="ES2" s="67"/>
      <c r="ET2" s="67"/>
      <c r="EU2" s="67"/>
      <c r="EV2" s="67"/>
      <c r="EW2" s="67"/>
      <c r="EX2" s="67"/>
      <c r="EY2" s="67"/>
      <c r="EZ2" s="67"/>
      <c r="FA2" s="67"/>
      <c r="FB2" s="67"/>
      <c r="FC2" s="67"/>
      <c r="FD2" s="67"/>
      <c r="FE2" s="67"/>
      <c r="FF2" s="67"/>
      <c r="FG2" s="67"/>
      <c r="FH2" s="67"/>
      <c r="FI2" s="67"/>
      <c r="FJ2" s="67"/>
      <c r="FK2" s="67"/>
      <c r="FL2" s="67"/>
      <c r="FM2" s="67"/>
      <c r="FN2" s="67"/>
      <c r="FO2" s="67"/>
      <c r="FP2" s="67"/>
      <c r="FQ2" s="67"/>
      <c r="FR2" s="67"/>
      <c r="FS2" s="67"/>
      <c r="FT2" s="67"/>
      <c r="FU2" s="67"/>
      <c r="FV2" s="67"/>
      <c r="FW2" s="67"/>
      <c r="FX2" s="67"/>
      <c r="FY2" s="67"/>
      <c r="FZ2" s="67"/>
      <c r="GA2" s="67"/>
      <c r="GB2" s="67"/>
      <c r="GC2" s="67"/>
      <c r="GD2" s="67"/>
      <c r="GE2" s="67"/>
      <c r="GF2" s="67"/>
      <c r="GG2" s="67"/>
      <c r="GH2" s="67"/>
      <c r="GI2" s="67"/>
      <c r="GJ2" s="67"/>
      <c r="GK2" s="67"/>
      <c r="GL2" s="67"/>
      <c r="GM2" s="67"/>
      <c r="GN2" s="67"/>
      <c r="GO2" s="67"/>
      <c r="GP2" s="67"/>
      <c r="GQ2" s="67"/>
      <c r="GR2" s="67"/>
      <c r="GS2" s="67"/>
      <c r="GT2" s="67"/>
      <c r="GU2" s="67"/>
      <c r="GV2" s="67"/>
      <c r="GW2" s="67"/>
      <c r="GX2" s="67"/>
      <c r="GY2" s="67"/>
      <c r="GZ2" s="67"/>
      <c r="HA2" s="67"/>
      <c r="HB2" s="67"/>
      <c r="HC2" s="67"/>
      <c r="HD2" s="67"/>
      <c r="HE2" s="67"/>
      <c r="HF2" s="67"/>
      <c r="HG2" s="67"/>
      <c r="HH2" s="67"/>
      <c r="HI2" s="67"/>
      <c r="HJ2" s="67"/>
      <c r="HK2" s="67"/>
      <c r="HL2" s="67"/>
      <c r="HM2" s="67"/>
      <c r="HN2" s="67"/>
      <c r="HO2" s="67"/>
      <c r="HP2" s="67"/>
      <c r="HQ2" s="67"/>
      <c r="HR2" s="67"/>
      <c r="HS2" s="67"/>
      <c r="HT2" s="67"/>
      <c r="HU2" s="67"/>
      <c r="HV2" s="67"/>
      <c r="HW2" s="67"/>
      <c r="HX2" s="67"/>
      <c r="HY2" s="67"/>
      <c r="HZ2" s="67"/>
    </row>
    <row r="3" s="30" customFormat="1" ht="22" customHeight="1" spans="1:235">
      <c r="A3" s="9" t="s">
        <v>83</v>
      </c>
      <c r="B3" s="9"/>
      <c r="C3" s="9"/>
      <c r="D3" s="9"/>
      <c r="E3" s="9"/>
      <c r="F3" s="9"/>
      <c r="G3" s="9"/>
      <c r="H3" s="9"/>
      <c r="I3" s="9"/>
      <c r="J3" s="9"/>
      <c r="K3" s="9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  <c r="AC3" s="67"/>
      <c r="AD3" s="67"/>
      <c r="AE3" s="67"/>
      <c r="AF3" s="67"/>
      <c r="AG3" s="67"/>
      <c r="AH3" s="67"/>
      <c r="AI3" s="67"/>
      <c r="AJ3" s="67"/>
      <c r="AK3" s="67"/>
      <c r="AL3" s="67"/>
      <c r="AM3" s="67"/>
      <c r="AN3" s="67"/>
      <c r="AO3" s="67"/>
      <c r="AP3" s="67"/>
      <c r="AQ3" s="67"/>
      <c r="AR3" s="67"/>
      <c r="AS3" s="67"/>
      <c r="AT3" s="67"/>
      <c r="AU3" s="67"/>
      <c r="AV3" s="67"/>
      <c r="AW3" s="67"/>
      <c r="AX3" s="67"/>
      <c r="AY3" s="67"/>
      <c r="AZ3" s="67"/>
      <c r="BA3" s="67"/>
      <c r="BB3" s="67"/>
      <c r="BC3" s="67"/>
      <c r="BD3" s="67"/>
      <c r="BE3" s="67"/>
      <c r="BF3" s="67"/>
      <c r="BG3" s="67"/>
      <c r="BH3" s="67"/>
      <c r="BI3" s="67"/>
      <c r="BJ3" s="67"/>
      <c r="BK3" s="67"/>
      <c r="BL3" s="67"/>
      <c r="BM3" s="67"/>
      <c r="BN3" s="67"/>
      <c r="BO3" s="67"/>
      <c r="BP3" s="67"/>
      <c r="BQ3" s="67"/>
      <c r="BR3" s="67"/>
      <c r="BS3" s="67"/>
      <c r="BT3" s="67"/>
      <c r="BU3" s="67"/>
      <c r="BV3" s="67"/>
      <c r="BW3" s="67"/>
      <c r="BX3" s="67"/>
      <c r="BY3" s="67"/>
      <c r="BZ3" s="67"/>
      <c r="CA3" s="67"/>
      <c r="CB3" s="67"/>
      <c r="CC3" s="67"/>
      <c r="CD3" s="67"/>
      <c r="CE3" s="67"/>
      <c r="CF3" s="67"/>
      <c r="CG3" s="67"/>
      <c r="CH3" s="67"/>
      <c r="CI3" s="67"/>
      <c r="CJ3" s="67"/>
      <c r="CK3" s="67"/>
      <c r="CL3" s="67"/>
      <c r="CM3" s="67"/>
      <c r="CN3" s="67"/>
      <c r="CO3" s="67"/>
      <c r="CP3" s="67"/>
      <c r="CQ3" s="67"/>
      <c r="CR3" s="67"/>
      <c r="CS3" s="67"/>
      <c r="CT3" s="67"/>
      <c r="CU3" s="67"/>
      <c r="CV3" s="67"/>
      <c r="CW3" s="67"/>
      <c r="CX3" s="67"/>
      <c r="CY3" s="67"/>
      <c r="CZ3" s="67"/>
      <c r="DA3" s="67"/>
      <c r="DB3" s="67"/>
      <c r="DC3" s="67"/>
      <c r="DD3" s="67"/>
      <c r="DE3" s="67"/>
      <c r="DF3" s="67"/>
      <c r="DG3" s="67"/>
      <c r="DH3" s="67"/>
      <c r="DI3" s="67"/>
      <c r="DJ3" s="67"/>
      <c r="DK3" s="67"/>
      <c r="DL3" s="67"/>
      <c r="DM3" s="67"/>
      <c r="DN3" s="67"/>
      <c r="DO3" s="67"/>
      <c r="DP3" s="67"/>
      <c r="DQ3" s="67"/>
      <c r="DR3" s="67"/>
      <c r="DS3" s="67"/>
      <c r="DT3" s="67"/>
      <c r="DU3" s="67"/>
      <c r="DV3" s="67"/>
      <c r="DW3" s="67"/>
      <c r="DX3" s="67"/>
      <c r="DY3" s="67"/>
      <c r="DZ3" s="67"/>
      <c r="EA3" s="67"/>
      <c r="EB3" s="67"/>
      <c r="EC3" s="67"/>
      <c r="ED3" s="67"/>
      <c r="EE3" s="67"/>
      <c r="EF3" s="67"/>
      <c r="EG3" s="67"/>
      <c r="EH3" s="67"/>
      <c r="EI3" s="67"/>
      <c r="EJ3" s="67"/>
      <c r="EK3" s="67"/>
      <c r="EL3" s="67"/>
      <c r="EM3" s="67"/>
      <c r="EN3" s="67"/>
      <c r="EO3" s="67"/>
      <c r="EP3" s="67"/>
      <c r="EQ3" s="67"/>
      <c r="ER3" s="67"/>
      <c r="ES3" s="67"/>
      <c r="ET3" s="67"/>
      <c r="EU3" s="67"/>
      <c r="EV3" s="67"/>
      <c r="EW3" s="67"/>
      <c r="EX3" s="67"/>
      <c r="EY3" s="67"/>
      <c r="EZ3" s="67"/>
      <c r="FA3" s="67"/>
      <c r="FB3" s="67"/>
      <c r="FC3" s="67"/>
      <c r="FD3" s="67"/>
      <c r="FE3" s="67"/>
      <c r="FF3" s="67"/>
      <c r="FG3" s="67"/>
      <c r="FH3" s="67"/>
      <c r="FI3" s="67"/>
      <c r="FJ3" s="67"/>
      <c r="FK3" s="67"/>
      <c r="FL3" s="67"/>
      <c r="FM3" s="67"/>
      <c r="FN3" s="67"/>
      <c r="FO3" s="67"/>
      <c r="FP3" s="67"/>
      <c r="FQ3" s="67"/>
      <c r="FR3" s="67"/>
      <c r="FS3" s="67"/>
      <c r="FT3" s="67"/>
      <c r="FU3" s="67"/>
      <c r="FV3" s="67"/>
      <c r="FW3" s="67"/>
      <c r="FX3" s="67"/>
      <c r="FY3" s="67"/>
      <c r="FZ3" s="67"/>
      <c r="GA3" s="67"/>
      <c r="GB3" s="67"/>
      <c r="GC3" s="67"/>
      <c r="GD3" s="67"/>
      <c r="GE3" s="67"/>
      <c r="GF3" s="67"/>
      <c r="GG3" s="67"/>
      <c r="GH3" s="67"/>
      <c r="GI3" s="67"/>
      <c r="GJ3" s="67"/>
      <c r="GK3" s="67"/>
      <c r="GL3" s="67"/>
      <c r="GM3" s="67"/>
      <c r="GN3" s="67"/>
      <c r="GO3" s="67"/>
      <c r="GP3" s="67"/>
      <c r="GQ3" s="67"/>
      <c r="GR3" s="67"/>
      <c r="GS3" s="67"/>
      <c r="GT3" s="67"/>
      <c r="GU3" s="67"/>
      <c r="GV3" s="67"/>
      <c r="GW3" s="67"/>
      <c r="GX3" s="67"/>
      <c r="GY3" s="67"/>
      <c r="GZ3" s="67"/>
      <c r="HA3" s="67"/>
      <c r="HB3" s="67"/>
      <c r="HC3" s="67"/>
      <c r="HD3" s="67"/>
      <c r="HE3" s="67"/>
      <c r="HF3" s="67"/>
      <c r="HG3" s="67"/>
      <c r="HH3" s="67"/>
      <c r="HI3" s="67"/>
      <c r="HJ3" s="67"/>
      <c r="HK3" s="67"/>
      <c r="HL3" s="67"/>
      <c r="HM3" s="67"/>
      <c r="HN3" s="67"/>
      <c r="HO3" s="67"/>
      <c r="HP3" s="67"/>
      <c r="HQ3" s="67"/>
      <c r="HR3" s="67"/>
      <c r="HS3" s="67"/>
      <c r="HT3" s="67"/>
      <c r="HU3" s="67"/>
      <c r="HV3" s="67"/>
      <c r="HW3" s="67"/>
      <c r="HX3" s="67"/>
      <c r="HY3" s="67"/>
      <c r="HZ3" s="67"/>
      <c r="IA3" s="67"/>
    </row>
    <row r="4" s="30" customFormat="1" ht="32" customHeight="1" spans="1:234">
      <c r="A4" s="10" t="s">
        <v>84</v>
      </c>
      <c r="B4" s="11" t="s">
        <v>85</v>
      </c>
      <c r="C4" s="11" t="s">
        <v>86</v>
      </c>
      <c r="D4" s="11"/>
      <c r="E4" s="11"/>
      <c r="F4" s="11"/>
      <c r="G4" s="11"/>
      <c r="H4" s="12" t="s">
        <v>87</v>
      </c>
      <c r="I4" s="11" t="s">
        <v>88</v>
      </c>
      <c r="J4" s="41" t="s">
        <v>89</v>
      </c>
      <c r="K4" s="68" t="s">
        <v>90</v>
      </c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67"/>
      <c r="Y4" s="67"/>
      <c r="Z4" s="67"/>
      <c r="AA4" s="67"/>
      <c r="AB4" s="67"/>
      <c r="AC4" s="67"/>
      <c r="AD4" s="67"/>
      <c r="AE4" s="67"/>
      <c r="AF4" s="67"/>
      <c r="AG4" s="67"/>
      <c r="AH4" s="67"/>
      <c r="AI4" s="67"/>
      <c r="AJ4" s="67"/>
      <c r="AK4" s="67"/>
      <c r="AL4" s="67"/>
      <c r="AM4" s="67"/>
      <c r="AN4" s="67"/>
      <c r="AO4" s="67"/>
      <c r="AP4" s="67"/>
      <c r="AQ4" s="67"/>
      <c r="AR4" s="67"/>
      <c r="AS4" s="67"/>
      <c r="AT4" s="67"/>
      <c r="AU4" s="67"/>
      <c r="AV4" s="67"/>
      <c r="AW4" s="67"/>
      <c r="AX4" s="67"/>
      <c r="AY4" s="67"/>
      <c r="AZ4" s="67"/>
      <c r="BA4" s="67"/>
      <c r="BB4" s="67"/>
      <c r="BC4" s="67"/>
      <c r="BD4" s="67"/>
      <c r="BE4" s="67"/>
      <c r="BF4" s="67"/>
      <c r="BG4" s="67"/>
      <c r="BH4" s="67"/>
      <c r="BI4" s="67"/>
      <c r="BJ4" s="67"/>
      <c r="BK4" s="67"/>
      <c r="BL4" s="67"/>
      <c r="BM4" s="67"/>
      <c r="BN4" s="67"/>
      <c r="BO4" s="67"/>
      <c r="BP4" s="67"/>
      <c r="BQ4" s="67"/>
      <c r="BR4" s="67"/>
      <c r="BS4" s="67"/>
      <c r="BT4" s="67"/>
      <c r="BU4" s="67"/>
      <c r="BV4" s="67"/>
      <c r="BW4" s="67"/>
      <c r="BX4" s="67"/>
      <c r="BY4" s="67"/>
      <c r="BZ4" s="67"/>
      <c r="CA4" s="67"/>
      <c r="CB4" s="67"/>
      <c r="CC4" s="67"/>
      <c r="CD4" s="67"/>
      <c r="CE4" s="67"/>
      <c r="CF4" s="67"/>
      <c r="CG4" s="67"/>
      <c r="CH4" s="67"/>
      <c r="CI4" s="67"/>
      <c r="CJ4" s="67"/>
      <c r="CK4" s="67"/>
      <c r="CL4" s="67"/>
      <c r="CM4" s="67"/>
      <c r="CN4" s="67"/>
      <c r="CO4" s="67"/>
      <c r="CP4" s="67"/>
      <c r="CQ4" s="67"/>
      <c r="CR4" s="67"/>
      <c r="CS4" s="67"/>
      <c r="CT4" s="67"/>
      <c r="CU4" s="67"/>
      <c r="CV4" s="67"/>
      <c r="CW4" s="67"/>
      <c r="CX4" s="67"/>
      <c r="CY4" s="67"/>
      <c r="CZ4" s="67"/>
      <c r="DA4" s="67"/>
      <c r="DB4" s="67"/>
      <c r="DC4" s="67"/>
      <c r="DD4" s="67"/>
      <c r="DE4" s="67"/>
      <c r="DF4" s="67"/>
      <c r="DG4" s="67"/>
      <c r="DH4" s="67"/>
      <c r="DI4" s="67"/>
      <c r="DJ4" s="67"/>
      <c r="DK4" s="67"/>
      <c r="DL4" s="67"/>
      <c r="DM4" s="67"/>
      <c r="DN4" s="67"/>
      <c r="DO4" s="67"/>
      <c r="DP4" s="67"/>
      <c r="DQ4" s="67"/>
      <c r="DR4" s="67"/>
      <c r="DS4" s="67"/>
      <c r="DT4" s="67"/>
      <c r="DU4" s="67"/>
      <c r="DV4" s="67"/>
      <c r="DW4" s="67"/>
      <c r="DX4" s="67"/>
      <c r="DY4" s="67"/>
      <c r="DZ4" s="67"/>
      <c r="EA4" s="67"/>
      <c r="EB4" s="67"/>
      <c r="EC4" s="67"/>
      <c r="ED4" s="67"/>
      <c r="EE4" s="67"/>
      <c r="EF4" s="67"/>
      <c r="EG4" s="67"/>
      <c r="EH4" s="67"/>
      <c r="EI4" s="67"/>
      <c r="EJ4" s="67"/>
      <c r="EK4" s="67"/>
      <c r="EL4" s="67"/>
      <c r="EM4" s="67"/>
      <c r="EN4" s="67"/>
      <c r="EO4" s="67"/>
      <c r="EP4" s="67"/>
      <c r="EQ4" s="67"/>
      <c r="ER4" s="67"/>
      <c r="ES4" s="67"/>
      <c r="ET4" s="67"/>
      <c r="EU4" s="67"/>
      <c r="EV4" s="67"/>
      <c r="EW4" s="67"/>
      <c r="EX4" s="67"/>
      <c r="EY4" s="67"/>
      <c r="EZ4" s="67"/>
      <c r="FA4" s="67"/>
      <c r="FB4" s="67"/>
      <c r="FC4" s="67"/>
      <c r="FD4" s="67"/>
      <c r="FE4" s="67"/>
      <c r="FF4" s="67"/>
      <c r="FG4" s="67"/>
      <c r="FH4" s="67"/>
      <c r="FI4" s="67"/>
      <c r="FJ4" s="67"/>
      <c r="FK4" s="67"/>
      <c r="FL4" s="67"/>
      <c r="FM4" s="67"/>
      <c r="FN4" s="67"/>
      <c r="FO4" s="67"/>
      <c r="FP4" s="67"/>
      <c r="FQ4" s="67"/>
      <c r="FR4" s="67"/>
      <c r="FS4" s="67"/>
      <c r="FT4" s="67"/>
      <c r="FU4" s="67"/>
      <c r="FV4" s="67"/>
      <c r="FW4" s="67"/>
      <c r="FX4" s="67"/>
      <c r="FY4" s="67"/>
      <c r="FZ4" s="67"/>
      <c r="GA4" s="67"/>
      <c r="GB4" s="67"/>
      <c r="GC4" s="67"/>
      <c r="GD4" s="67"/>
      <c r="GE4" s="67"/>
      <c r="GF4" s="67"/>
      <c r="GG4" s="67"/>
      <c r="GH4" s="67"/>
      <c r="GI4" s="67"/>
      <c r="GJ4" s="67"/>
      <c r="GK4" s="67"/>
      <c r="GL4" s="67"/>
      <c r="GM4" s="67"/>
      <c r="GN4" s="67"/>
      <c r="GO4" s="67"/>
      <c r="GP4" s="67"/>
      <c r="GQ4" s="67"/>
      <c r="GR4" s="67"/>
      <c r="GS4" s="67"/>
      <c r="GT4" s="67"/>
      <c r="GU4" s="67"/>
      <c r="GV4" s="67"/>
      <c r="GW4" s="67"/>
      <c r="GX4" s="67"/>
      <c r="GY4" s="67"/>
      <c r="GZ4" s="67"/>
      <c r="HA4" s="67"/>
      <c r="HB4" s="67"/>
      <c r="HC4" s="67"/>
      <c r="HD4" s="67"/>
      <c r="HE4" s="67"/>
      <c r="HF4" s="67"/>
      <c r="HG4" s="67"/>
      <c r="HH4" s="67"/>
      <c r="HI4" s="67"/>
      <c r="HJ4" s="67"/>
      <c r="HK4" s="67"/>
      <c r="HL4" s="67"/>
      <c r="HM4" s="67"/>
      <c r="HN4" s="67"/>
      <c r="HO4" s="67"/>
      <c r="HP4" s="67"/>
      <c r="HQ4" s="67"/>
      <c r="HR4" s="67"/>
      <c r="HS4" s="67"/>
      <c r="HT4" s="67"/>
      <c r="HU4" s="67"/>
      <c r="HV4" s="67"/>
      <c r="HW4" s="67"/>
      <c r="HX4" s="67"/>
      <c r="HY4" s="67"/>
      <c r="HZ4" s="67"/>
    </row>
    <row r="5" s="30" customFormat="1" ht="22" customHeight="1" spans="1:234">
      <c r="A5" s="10">
        <v>1</v>
      </c>
      <c r="B5" s="8" t="s">
        <v>333</v>
      </c>
      <c r="C5" s="13" t="s">
        <v>282</v>
      </c>
      <c r="D5" s="14"/>
      <c r="E5" s="14"/>
      <c r="F5" s="14"/>
      <c r="G5" s="15"/>
      <c r="H5" s="16">
        <f>6*3.9</f>
        <v>23.4</v>
      </c>
      <c r="I5" s="12">
        <v>461</v>
      </c>
      <c r="J5" s="43">
        <f>H5*I5</f>
        <v>10787</v>
      </c>
      <c r="K5" s="16" t="s">
        <v>330</v>
      </c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7"/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/>
      <c r="BI5" s="67"/>
      <c r="BJ5" s="67"/>
      <c r="BK5" s="67"/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67"/>
      <c r="BX5" s="67"/>
      <c r="BY5" s="67"/>
      <c r="BZ5" s="67"/>
      <c r="CA5" s="67"/>
      <c r="CB5" s="67"/>
      <c r="CC5" s="67"/>
      <c r="CD5" s="67"/>
      <c r="CE5" s="67"/>
      <c r="CF5" s="67"/>
      <c r="CG5" s="67"/>
      <c r="CH5" s="67"/>
      <c r="CI5" s="67"/>
      <c r="CJ5" s="67"/>
      <c r="CK5" s="67"/>
      <c r="CL5" s="67"/>
      <c r="CM5" s="67"/>
      <c r="CN5" s="67"/>
      <c r="CO5" s="67"/>
      <c r="CP5" s="67"/>
      <c r="CQ5" s="67"/>
      <c r="CR5" s="67"/>
      <c r="CS5" s="67"/>
      <c r="CT5" s="67"/>
      <c r="CU5" s="67"/>
      <c r="CV5" s="67"/>
      <c r="CW5" s="67"/>
      <c r="CX5" s="67"/>
      <c r="CY5" s="67"/>
      <c r="CZ5" s="67"/>
      <c r="DA5" s="67"/>
      <c r="DB5" s="67"/>
      <c r="DC5" s="67"/>
      <c r="DD5" s="67"/>
      <c r="DE5" s="67"/>
      <c r="DF5" s="67"/>
      <c r="DG5" s="67"/>
      <c r="DH5" s="67"/>
      <c r="DI5" s="67"/>
      <c r="DJ5" s="67"/>
      <c r="DK5" s="67"/>
      <c r="DL5" s="67"/>
      <c r="DM5" s="67"/>
      <c r="DN5" s="67"/>
      <c r="DO5" s="67"/>
      <c r="DP5" s="67"/>
      <c r="DQ5" s="67"/>
      <c r="DR5" s="67"/>
      <c r="DS5" s="67"/>
      <c r="DT5" s="67"/>
      <c r="DU5" s="67"/>
      <c r="DV5" s="67"/>
      <c r="DW5" s="67"/>
      <c r="DX5" s="67"/>
      <c r="DY5" s="67"/>
      <c r="DZ5" s="67"/>
      <c r="EA5" s="67"/>
      <c r="EB5" s="67"/>
      <c r="EC5" s="67"/>
      <c r="ED5" s="67"/>
      <c r="EE5" s="67"/>
      <c r="EF5" s="67"/>
      <c r="EG5" s="67"/>
      <c r="EH5" s="67"/>
      <c r="EI5" s="67"/>
      <c r="EJ5" s="67"/>
      <c r="EK5" s="67"/>
      <c r="EL5" s="67"/>
      <c r="EM5" s="67"/>
      <c r="EN5" s="67"/>
      <c r="EO5" s="67"/>
      <c r="EP5" s="67"/>
      <c r="EQ5" s="67"/>
      <c r="ER5" s="67"/>
      <c r="ES5" s="67"/>
      <c r="ET5" s="67"/>
      <c r="EU5" s="67"/>
      <c r="EV5" s="67"/>
      <c r="EW5" s="67"/>
      <c r="EX5" s="67"/>
      <c r="EY5" s="67"/>
      <c r="EZ5" s="67"/>
      <c r="FA5" s="67"/>
      <c r="FB5" s="67"/>
      <c r="FC5" s="67"/>
      <c r="FD5" s="67"/>
      <c r="FE5" s="67"/>
      <c r="FF5" s="67"/>
      <c r="FG5" s="67"/>
      <c r="FH5" s="67"/>
      <c r="FI5" s="67"/>
      <c r="FJ5" s="67"/>
      <c r="FK5" s="67"/>
      <c r="FL5" s="67"/>
      <c r="FM5" s="67"/>
      <c r="FN5" s="67"/>
      <c r="FO5" s="67"/>
      <c r="FP5" s="67"/>
      <c r="FQ5" s="67"/>
      <c r="FR5" s="67"/>
      <c r="FS5" s="67"/>
      <c r="FT5" s="67"/>
      <c r="FU5" s="67"/>
      <c r="FV5" s="67"/>
      <c r="FW5" s="67"/>
      <c r="FX5" s="67"/>
      <c r="FY5" s="67"/>
      <c r="FZ5" s="67"/>
      <c r="GA5" s="67"/>
      <c r="GB5" s="67"/>
      <c r="GC5" s="67"/>
      <c r="GD5" s="67"/>
      <c r="GE5" s="67"/>
      <c r="GF5" s="67"/>
      <c r="GG5" s="67"/>
      <c r="GH5" s="67"/>
      <c r="GI5" s="67"/>
      <c r="GJ5" s="67"/>
      <c r="GK5" s="67"/>
      <c r="GL5" s="67"/>
      <c r="GM5" s="67"/>
      <c r="GN5" s="67"/>
      <c r="GO5" s="67"/>
      <c r="GP5" s="67"/>
      <c r="GQ5" s="67"/>
      <c r="GR5" s="67"/>
      <c r="GS5" s="67"/>
      <c r="GT5" s="67"/>
      <c r="GU5" s="67"/>
      <c r="GV5" s="67"/>
      <c r="GW5" s="67"/>
      <c r="GX5" s="67"/>
      <c r="GY5" s="67"/>
      <c r="GZ5" s="67"/>
      <c r="HA5" s="67"/>
      <c r="HB5" s="67"/>
      <c r="HC5" s="67"/>
      <c r="HD5" s="67"/>
      <c r="HE5" s="67"/>
      <c r="HF5" s="67"/>
      <c r="HG5" s="67"/>
      <c r="HH5" s="67"/>
      <c r="HI5" s="67"/>
      <c r="HJ5" s="67"/>
      <c r="HK5" s="67"/>
      <c r="HL5" s="67"/>
      <c r="HM5" s="67"/>
      <c r="HN5" s="67"/>
      <c r="HO5" s="67"/>
      <c r="HP5" s="67"/>
      <c r="HQ5" s="67"/>
      <c r="HR5" s="67"/>
      <c r="HS5" s="67"/>
      <c r="HT5" s="67"/>
      <c r="HU5" s="67"/>
      <c r="HV5" s="67"/>
      <c r="HW5" s="67"/>
      <c r="HX5" s="67"/>
      <c r="HY5" s="67"/>
      <c r="HZ5" s="67"/>
    </row>
    <row r="6" s="30" customFormat="1" ht="22" customHeight="1" spans="1:234">
      <c r="A6" s="10"/>
      <c r="B6" s="10"/>
      <c r="C6" s="13"/>
      <c r="D6" s="14"/>
      <c r="E6" s="14"/>
      <c r="F6" s="14"/>
      <c r="G6" s="15"/>
      <c r="H6" s="16"/>
      <c r="I6" s="12"/>
      <c r="J6" s="43"/>
      <c r="K6" s="68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67"/>
      <c r="AE6" s="67"/>
      <c r="AF6" s="67"/>
      <c r="AG6" s="67"/>
      <c r="AH6" s="67"/>
      <c r="AI6" s="67"/>
      <c r="AJ6" s="67"/>
      <c r="AK6" s="67"/>
      <c r="AL6" s="67"/>
      <c r="AM6" s="67"/>
      <c r="AN6" s="67"/>
      <c r="AO6" s="67"/>
      <c r="AP6" s="67"/>
      <c r="AQ6" s="67"/>
      <c r="AR6" s="67"/>
      <c r="AS6" s="67"/>
      <c r="AT6" s="67"/>
      <c r="AU6" s="67"/>
      <c r="AV6" s="67"/>
      <c r="AW6" s="67"/>
      <c r="AX6" s="67"/>
      <c r="AY6" s="67"/>
      <c r="AZ6" s="67"/>
      <c r="BA6" s="67"/>
      <c r="BB6" s="67"/>
      <c r="BC6" s="67"/>
      <c r="BD6" s="67"/>
      <c r="BE6" s="67"/>
      <c r="BF6" s="67"/>
      <c r="BG6" s="67"/>
      <c r="BH6" s="67"/>
      <c r="BI6" s="67"/>
      <c r="BJ6" s="67"/>
      <c r="BK6" s="67"/>
      <c r="BL6" s="67"/>
      <c r="BM6" s="67"/>
      <c r="BN6" s="67"/>
      <c r="BO6" s="67"/>
      <c r="BP6" s="67"/>
      <c r="BQ6" s="67"/>
      <c r="BR6" s="67"/>
      <c r="BS6" s="67"/>
      <c r="BT6" s="67"/>
      <c r="BU6" s="67"/>
      <c r="BV6" s="67"/>
      <c r="BW6" s="67"/>
      <c r="BX6" s="67"/>
      <c r="BY6" s="67"/>
      <c r="BZ6" s="67"/>
      <c r="CA6" s="67"/>
      <c r="CB6" s="67"/>
      <c r="CC6" s="67"/>
      <c r="CD6" s="67"/>
      <c r="CE6" s="67"/>
      <c r="CF6" s="67"/>
      <c r="CG6" s="67"/>
      <c r="CH6" s="67"/>
      <c r="CI6" s="67"/>
      <c r="CJ6" s="67"/>
      <c r="CK6" s="67"/>
      <c r="CL6" s="67"/>
      <c r="CM6" s="67"/>
      <c r="CN6" s="67"/>
      <c r="CO6" s="67"/>
      <c r="CP6" s="67"/>
      <c r="CQ6" s="67"/>
      <c r="CR6" s="67"/>
      <c r="CS6" s="67"/>
      <c r="CT6" s="67"/>
      <c r="CU6" s="67"/>
      <c r="CV6" s="67"/>
      <c r="CW6" s="67"/>
      <c r="CX6" s="67"/>
      <c r="CY6" s="67"/>
      <c r="CZ6" s="67"/>
      <c r="DA6" s="67"/>
      <c r="DB6" s="67"/>
      <c r="DC6" s="67"/>
      <c r="DD6" s="67"/>
      <c r="DE6" s="67"/>
      <c r="DF6" s="67"/>
      <c r="DG6" s="67"/>
      <c r="DH6" s="67"/>
      <c r="DI6" s="67"/>
      <c r="DJ6" s="67"/>
      <c r="DK6" s="67"/>
      <c r="DL6" s="67"/>
      <c r="DM6" s="67"/>
      <c r="DN6" s="67"/>
      <c r="DO6" s="67"/>
      <c r="DP6" s="67"/>
      <c r="DQ6" s="67"/>
      <c r="DR6" s="67"/>
      <c r="DS6" s="67"/>
      <c r="DT6" s="67"/>
      <c r="DU6" s="67"/>
      <c r="DV6" s="67"/>
      <c r="DW6" s="67"/>
      <c r="DX6" s="67"/>
      <c r="DY6" s="67"/>
      <c r="DZ6" s="67"/>
      <c r="EA6" s="67"/>
      <c r="EB6" s="67"/>
      <c r="EC6" s="67"/>
      <c r="ED6" s="67"/>
      <c r="EE6" s="67"/>
      <c r="EF6" s="67"/>
      <c r="EG6" s="67"/>
      <c r="EH6" s="67"/>
      <c r="EI6" s="67"/>
      <c r="EJ6" s="67"/>
      <c r="EK6" s="67"/>
      <c r="EL6" s="67"/>
      <c r="EM6" s="67"/>
      <c r="EN6" s="67"/>
      <c r="EO6" s="67"/>
      <c r="EP6" s="67"/>
      <c r="EQ6" s="67"/>
      <c r="ER6" s="67"/>
      <c r="ES6" s="67"/>
      <c r="ET6" s="67"/>
      <c r="EU6" s="67"/>
      <c r="EV6" s="67"/>
      <c r="EW6" s="67"/>
      <c r="EX6" s="67"/>
      <c r="EY6" s="67"/>
      <c r="EZ6" s="67"/>
      <c r="FA6" s="67"/>
      <c r="FB6" s="67"/>
      <c r="FC6" s="67"/>
      <c r="FD6" s="67"/>
      <c r="FE6" s="67"/>
      <c r="FF6" s="67"/>
      <c r="FG6" s="67"/>
      <c r="FH6" s="67"/>
      <c r="FI6" s="67"/>
      <c r="FJ6" s="67"/>
      <c r="FK6" s="67"/>
      <c r="FL6" s="67"/>
      <c r="FM6" s="67"/>
      <c r="FN6" s="67"/>
      <c r="FO6" s="67"/>
      <c r="FP6" s="67"/>
      <c r="FQ6" s="67"/>
      <c r="FR6" s="67"/>
      <c r="FS6" s="67"/>
      <c r="FT6" s="67"/>
      <c r="FU6" s="67"/>
      <c r="FV6" s="67"/>
      <c r="FW6" s="67"/>
      <c r="FX6" s="67"/>
      <c r="FY6" s="67"/>
      <c r="FZ6" s="67"/>
      <c r="GA6" s="67"/>
      <c r="GB6" s="67"/>
      <c r="GC6" s="67"/>
      <c r="GD6" s="67"/>
      <c r="GE6" s="67"/>
      <c r="GF6" s="67"/>
      <c r="GG6" s="67"/>
      <c r="GH6" s="67"/>
      <c r="GI6" s="67"/>
      <c r="GJ6" s="67"/>
      <c r="GK6" s="67"/>
      <c r="GL6" s="67"/>
      <c r="GM6" s="67"/>
      <c r="GN6" s="67"/>
      <c r="GO6" s="67"/>
      <c r="GP6" s="67"/>
      <c r="GQ6" s="67"/>
      <c r="GR6" s="67"/>
      <c r="GS6" s="67"/>
      <c r="GT6" s="67"/>
      <c r="GU6" s="67"/>
      <c r="GV6" s="67"/>
      <c r="GW6" s="67"/>
      <c r="GX6" s="67"/>
      <c r="GY6" s="67"/>
      <c r="GZ6" s="67"/>
      <c r="HA6" s="67"/>
      <c r="HB6" s="67"/>
      <c r="HC6" s="67"/>
      <c r="HD6" s="67"/>
      <c r="HE6" s="67"/>
      <c r="HF6" s="67"/>
      <c r="HG6" s="67"/>
      <c r="HH6" s="67"/>
      <c r="HI6" s="67"/>
      <c r="HJ6" s="67"/>
      <c r="HK6" s="67"/>
      <c r="HL6" s="67"/>
      <c r="HM6" s="67"/>
      <c r="HN6" s="67"/>
      <c r="HO6" s="67"/>
      <c r="HP6" s="67"/>
      <c r="HQ6" s="67"/>
      <c r="HR6" s="67"/>
      <c r="HS6" s="67"/>
      <c r="HT6" s="67"/>
      <c r="HU6" s="67"/>
      <c r="HV6" s="67"/>
      <c r="HW6" s="67"/>
      <c r="HX6" s="67"/>
      <c r="HY6" s="67"/>
      <c r="HZ6" s="67"/>
    </row>
    <row r="7" s="30" customFormat="1" ht="22" customHeight="1" spans="1:234">
      <c r="A7" s="10"/>
      <c r="B7" s="10"/>
      <c r="C7" s="13"/>
      <c r="D7" s="14"/>
      <c r="E7" s="14"/>
      <c r="F7" s="14"/>
      <c r="G7" s="15"/>
      <c r="H7" s="16"/>
      <c r="I7" s="12"/>
      <c r="J7" s="43"/>
      <c r="K7" s="68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67"/>
      <c r="Y7" s="67"/>
      <c r="Z7" s="67"/>
      <c r="AA7" s="67"/>
      <c r="AB7" s="67"/>
      <c r="AC7" s="67"/>
      <c r="AD7" s="67"/>
      <c r="AE7" s="67"/>
      <c r="AF7" s="67"/>
      <c r="AG7" s="67"/>
      <c r="AH7" s="67"/>
      <c r="AI7" s="67"/>
      <c r="AJ7" s="67"/>
      <c r="AK7" s="67"/>
      <c r="AL7" s="67"/>
      <c r="AM7" s="67"/>
      <c r="AN7" s="67"/>
      <c r="AO7" s="67"/>
      <c r="AP7" s="67"/>
      <c r="AQ7" s="67"/>
      <c r="AR7" s="67"/>
      <c r="AS7" s="67"/>
      <c r="AT7" s="67"/>
      <c r="AU7" s="67"/>
      <c r="AV7" s="67"/>
      <c r="AW7" s="67"/>
      <c r="AX7" s="67"/>
      <c r="AY7" s="67"/>
      <c r="AZ7" s="67"/>
      <c r="BA7" s="67"/>
      <c r="BB7" s="67"/>
      <c r="BC7" s="67"/>
      <c r="BD7" s="67"/>
      <c r="BE7" s="67"/>
      <c r="BF7" s="67"/>
      <c r="BG7" s="67"/>
      <c r="BH7" s="67"/>
      <c r="BI7" s="67"/>
      <c r="BJ7" s="67"/>
      <c r="BK7" s="67"/>
      <c r="BL7" s="67"/>
      <c r="BM7" s="67"/>
      <c r="BN7" s="67"/>
      <c r="BO7" s="67"/>
      <c r="BP7" s="67"/>
      <c r="BQ7" s="67"/>
      <c r="BR7" s="67"/>
      <c r="BS7" s="67"/>
      <c r="BT7" s="67"/>
      <c r="BU7" s="67"/>
      <c r="BV7" s="67"/>
      <c r="BW7" s="67"/>
      <c r="BX7" s="67"/>
      <c r="BY7" s="67"/>
      <c r="BZ7" s="67"/>
      <c r="CA7" s="67"/>
      <c r="CB7" s="67"/>
      <c r="CC7" s="67"/>
      <c r="CD7" s="67"/>
      <c r="CE7" s="67"/>
      <c r="CF7" s="67"/>
      <c r="CG7" s="67"/>
      <c r="CH7" s="67"/>
      <c r="CI7" s="67"/>
      <c r="CJ7" s="67"/>
      <c r="CK7" s="67"/>
      <c r="CL7" s="67"/>
      <c r="CM7" s="67"/>
      <c r="CN7" s="67"/>
      <c r="CO7" s="67"/>
      <c r="CP7" s="67"/>
      <c r="CQ7" s="67"/>
      <c r="CR7" s="67"/>
      <c r="CS7" s="67"/>
      <c r="CT7" s="67"/>
      <c r="CU7" s="67"/>
      <c r="CV7" s="67"/>
      <c r="CW7" s="67"/>
      <c r="CX7" s="67"/>
      <c r="CY7" s="67"/>
      <c r="CZ7" s="67"/>
      <c r="DA7" s="67"/>
      <c r="DB7" s="67"/>
      <c r="DC7" s="67"/>
      <c r="DD7" s="67"/>
      <c r="DE7" s="67"/>
      <c r="DF7" s="67"/>
      <c r="DG7" s="67"/>
      <c r="DH7" s="67"/>
      <c r="DI7" s="67"/>
      <c r="DJ7" s="67"/>
      <c r="DK7" s="67"/>
      <c r="DL7" s="67"/>
      <c r="DM7" s="67"/>
      <c r="DN7" s="67"/>
      <c r="DO7" s="67"/>
      <c r="DP7" s="67"/>
      <c r="DQ7" s="67"/>
      <c r="DR7" s="67"/>
      <c r="DS7" s="67"/>
      <c r="DT7" s="67"/>
      <c r="DU7" s="67"/>
      <c r="DV7" s="67"/>
      <c r="DW7" s="67"/>
      <c r="DX7" s="67"/>
      <c r="DY7" s="67"/>
      <c r="DZ7" s="67"/>
      <c r="EA7" s="67"/>
      <c r="EB7" s="67"/>
      <c r="EC7" s="67"/>
      <c r="ED7" s="67"/>
      <c r="EE7" s="67"/>
      <c r="EF7" s="67"/>
      <c r="EG7" s="67"/>
      <c r="EH7" s="67"/>
      <c r="EI7" s="67"/>
      <c r="EJ7" s="67"/>
      <c r="EK7" s="67"/>
      <c r="EL7" s="67"/>
      <c r="EM7" s="67"/>
      <c r="EN7" s="67"/>
      <c r="EO7" s="67"/>
      <c r="EP7" s="67"/>
      <c r="EQ7" s="67"/>
      <c r="ER7" s="67"/>
      <c r="ES7" s="67"/>
      <c r="ET7" s="67"/>
      <c r="EU7" s="67"/>
      <c r="EV7" s="67"/>
      <c r="EW7" s="67"/>
      <c r="EX7" s="67"/>
      <c r="EY7" s="67"/>
      <c r="EZ7" s="67"/>
      <c r="FA7" s="67"/>
      <c r="FB7" s="67"/>
      <c r="FC7" s="67"/>
      <c r="FD7" s="67"/>
      <c r="FE7" s="67"/>
      <c r="FF7" s="67"/>
      <c r="FG7" s="67"/>
      <c r="FH7" s="67"/>
      <c r="FI7" s="67"/>
      <c r="FJ7" s="67"/>
      <c r="FK7" s="67"/>
      <c r="FL7" s="67"/>
      <c r="FM7" s="67"/>
      <c r="FN7" s="67"/>
      <c r="FO7" s="67"/>
      <c r="FP7" s="67"/>
      <c r="FQ7" s="67"/>
      <c r="FR7" s="67"/>
      <c r="FS7" s="67"/>
      <c r="FT7" s="67"/>
      <c r="FU7" s="67"/>
      <c r="FV7" s="67"/>
      <c r="FW7" s="67"/>
      <c r="FX7" s="67"/>
      <c r="FY7" s="67"/>
      <c r="FZ7" s="67"/>
      <c r="GA7" s="67"/>
      <c r="GB7" s="67"/>
      <c r="GC7" s="67"/>
      <c r="GD7" s="67"/>
      <c r="GE7" s="67"/>
      <c r="GF7" s="67"/>
      <c r="GG7" s="67"/>
      <c r="GH7" s="67"/>
      <c r="GI7" s="67"/>
      <c r="GJ7" s="67"/>
      <c r="GK7" s="67"/>
      <c r="GL7" s="67"/>
      <c r="GM7" s="67"/>
      <c r="GN7" s="67"/>
      <c r="GO7" s="67"/>
      <c r="GP7" s="67"/>
      <c r="GQ7" s="67"/>
      <c r="GR7" s="67"/>
      <c r="GS7" s="67"/>
      <c r="GT7" s="67"/>
      <c r="GU7" s="67"/>
      <c r="GV7" s="67"/>
      <c r="GW7" s="67"/>
      <c r="GX7" s="67"/>
      <c r="GY7" s="67"/>
      <c r="GZ7" s="67"/>
      <c r="HA7" s="67"/>
      <c r="HB7" s="67"/>
      <c r="HC7" s="67"/>
      <c r="HD7" s="67"/>
      <c r="HE7" s="67"/>
      <c r="HF7" s="67"/>
      <c r="HG7" s="67"/>
      <c r="HH7" s="67"/>
      <c r="HI7" s="67"/>
      <c r="HJ7" s="67"/>
      <c r="HK7" s="67"/>
      <c r="HL7" s="67"/>
      <c r="HM7" s="67"/>
      <c r="HN7" s="67"/>
      <c r="HO7" s="67"/>
      <c r="HP7" s="67"/>
      <c r="HQ7" s="67"/>
      <c r="HR7" s="67"/>
      <c r="HS7" s="67"/>
      <c r="HT7" s="67"/>
      <c r="HU7" s="67"/>
      <c r="HV7" s="67"/>
      <c r="HW7" s="67"/>
      <c r="HX7" s="67"/>
      <c r="HY7" s="67"/>
      <c r="HZ7" s="67"/>
    </row>
    <row r="8" s="30" customFormat="1" ht="22" customHeight="1" spans="1:234">
      <c r="A8" s="10"/>
      <c r="B8" s="10"/>
      <c r="C8" s="13"/>
      <c r="D8" s="14"/>
      <c r="E8" s="14"/>
      <c r="F8" s="14"/>
      <c r="G8" s="15"/>
      <c r="H8" s="16"/>
      <c r="I8" s="12"/>
      <c r="J8" s="43"/>
      <c r="K8" s="68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67"/>
      <c r="Y8" s="67"/>
      <c r="Z8" s="67"/>
      <c r="AA8" s="67"/>
      <c r="AB8" s="67"/>
      <c r="AC8" s="67"/>
      <c r="AD8" s="67"/>
      <c r="AE8" s="67"/>
      <c r="AF8" s="67"/>
      <c r="AG8" s="67"/>
      <c r="AH8" s="67"/>
      <c r="AI8" s="67"/>
      <c r="AJ8" s="67"/>
      <c r="AK8" s="67"/>
      <c r="AL8" s="67"/>
      <c r="AM8" s="67"/>
      <c r="AN8" s="67"/>
      <c r="AO8" s="67"/>
      <c r="AP8" s="67"/>
      <c r="AQ8" s="67"/>
      <c r="AR8" s="67"/>
      <c r="AS8" s="67"/>
      <c r="AT8" s="67"/>
      <c r="AU8" s="67"/>
      <c r="AV8" s="67"/>
      <c r="AW8" s="67"/>
      <c r="AX8" s="67"/>
      <c r="AY8" s="67"/>
      <c r="AZ8" s="67"/>
      <c r="BA8" s="67"/>
      <c r="BB8" s="67"/>
      <c r="BC8" s="67"/>
      <c r="BD8" s="67"/>
      <c r="BE8" s="67"/>
      <c r="BF8" s="67"/>
      <c r="BG8" s="67"/>
      <c r="BH8" s="67"/>
      <c r="BI8" s="67"/>
      <c r="BJ8" s="67"/>
      <c r="BK8" s="67"/>
      <c r="BL8" s="67"/>
      <c r="BM8" s="67"/>
      <c r="BN8" s="67"/>
      <c r="BO8" s="67"/>
      <c r="BP8" s="67"/>
      <c r="BQ8" s="67"/>
      <c r="BR8" s="67"/>
      <c r="BS8" s="67"/>
      <c r="BT8" s="67"/>
      <c r="BU8" s="67"/>
      <c r="BV8" s="67"/>
      <c r="BW8" s="67"/>
      <c r="BX8" s="67"/>
      <c r="BY8" s="67"/>
      <c r="BZ8" s="67"/>
      <c r="CA8" s="67"/>
      <c r="CB8" s="67"/>
      <c r="CC8" s="67"/>
      <c r="CD8" s="67"/>
      <c r="CE8" s="67"/>
      <c r="CF8" s="67"/>
      <c r="CG8" s="67"/>
      <c r="CH8" s="67"/>
      <c r="CI8" s="67"/>
      <c r="CJ8" s="67"/>
      <c r="CK8" s="67"/>
      <c r="CL8" s="67"/>
      <c r="CM8" s="67"/>
      <c r="CN8" s="67"/>
      <c r="CO8" s="67"/>
      <c r="CP8" s="67"/>
      <c r="CQ8" s="67"/>
      <c r="CR8" s="67"/>
      <c r="CS8" s="67"/>
      <c r="CT8" s="67"/>
      <c r="CU8" s="67"/>
      <c r="CV8" s="67"/>
      <c r="CW8" s="67"/>
      <c r="CX8" s="67"/>
      <c r="CY8" s="67"/>
      <c r="CZ8" s="67"/>
      <c r="DA8" s="67"/>
      <c r="DB8" s="67"/>
      <c r="DC8" s="67"/>
      <c r="DD8" s="67"/>
      <c r="DE8" s="67"/>
      <c r="DF8" s="67"/>
      <c r="DG8" s="67"/>
      <c r="DH8" s="67"/>
      <c r="DI8" s="67"/>
      <c r="DJ8" s="67"/>
      <c r="DK8" s="67"/>
      <c r="DL8" s="67"/>
      <c r="DM8" s="67"/>
      <c r="DN8" s="67"/>
      <c r="DO8" s="67"/>
      <c r="DP8" s="67"/>
      <c r="DQ8" s="67"/>
      <c r="DR8" s="67"/>
      <c r="DS8" s="67"/>
      <c r="DT8" s="67"/>
      <c r="DU8" s="67"/>
      <c r="DV8" s="67"/>
      <c r="DW8" s="67"/>
      <c r="DX8" s="67"/>
      <c r="DY8" s="67"/>
      <c r="DZ8" s="67"/>
      <c r="EA8" s="67"/>
      <c r="EB8" s="67"/>
      <c r="EC8" s="67"/>
      <c r="ED8" s="67"/>
      <c r="EE8" s="67"/>
      <c r="EF8" s="67"/>
      <c r="EG8" s="67"/>
      <c r="EH8" s="67"/>
      <c r="EI8" s="67"/>
      <c r="EJ8" s="67"/>
      <c r="EK8" s="67"/>
      <c r="EL8" s="67"/>
      <c r="EM8" s="67"/>
      <c r="EN8" s="67"/>
      <c r="EO8" s="67"/>
      <c r="EP8" s="67"/>
      <c r="EQ8" s="67"/>
      <c r="ER8" s="67"/>
      <c r="ES8" s="67"/>
      <c r="ET8" s="67"/>
      <c r="EU8" s="67"/>
      <c r="EV8" s="67"/>
      <c r="EW8" s="67"/>
      <c r="EX8" s="67"/>
      <c r="EY8" s="67"/>
      <c r="EZ8" s="67"/>
      <c r="FA8" s="67"/>
      <c r="FB8" s="67"/>
      <c r="FC8" s="67"/>
      <c r="FD8" s="67"/>
      <c r="FE8" s="67"/>
      <c r="FF8" s="67"/>
      <c r="FG8" s="67"/>
      <c r="FH8" s="67"/>
      <c r="FI8" s="67"/>
      <c r="FJ8" s="67"/>
      <c r="FK8" s="67"/>
      <c r="FL8" s="67"/>
      <c r="FM8" s="67"/>
      <c r="FN8" s="67"/>
      <c r="FO8" s="67"/>
      <c r="FP8" s="67"/>
      <c r="FQ8" s="67"/>
      <c r="FR8" s="67"/>
      <c r="FS8" s="67"/>
      <c r="FT8" s="67"/>
      <c r="FU8" s="67"/>
      <c r="FV8" s="67"/>
      <c r="FW8" s="67"/>
      <c r="FX8" s="67"/>
      <c r="FY8" s="67"/>
      <c r="FZ8" s="67"/>
      <c r="GA8" s="67"/>
      <c r="GB8" s="67"/>
      <c r="GC8" s="67"/>
      <c r="GD8" s="67"/>
      <c r="GE8" s="67"/>
      <c r="GF8" s="67"/>
      <c r="GG8" s="67"/>
      <c r="GH8" s="67"/>
      <c r="GI8" s="67"/>
      <c r="GJ8" s="67"/>
      <c r="GK8" s="67"/>
      <c r="GL8" s="67"/>
      <c r="GM8" s="67"/>
      <c r="GN8" s="67"/>
      <c r="GO8" s="67"/>
      <c r="GP8" s="67"/>
      <c r="GQ8" s="67"/>
      <c r="GR8" s="67"/>
      <c r="GS8" s="67"/>
      <c r="GT8" s="67"/>
      <c r="GU8" s="67"/>
      <c r="GV8" s="67"/>
      <c r="GW8" s="67"/>
      <c r="GX8" s="67"/>
      <c r="GY8" s="67"/>
      <c r="GZ8" s="67"/>
      <c r="HA8" s="67"/>
      <c r="HB8" s="67"/>
      <c r="HC8" s="67"/>
      <c r="HD8" s="67"/>
      <c r="HE8" s="67"/>
      <c r="HF8" s="67"/>
      <c r="HG8" s="67"/>
      <c r="HH8" s="67"/>
      <c r="HI8" s="67"/>
      <c r="HJ8" s="67"/>
      <c r="HK8" s="67"/>
      <c r="HL8" s="67"/>
      <c r="HM8" s="67"/>
      <c r="HN8" s="67"/>
      <c r="HO8" s="67"/>
      <c r="HP8" s="67"/>
      <c r="HQ8" s="67"/>
      <c r="HR8" s="67"/>
      <c r="HS8" s="67"/>
      <c r="HT8" s="67"/>
      <c r="HU8" s="67"/>
      <c r="HV8" s="67"/>
      <c r="HW8" s="67"/>
      <c r="HX8" s="67"/>
      <c r="HY8" s="67"/>
      <c r="HZ8" s="67"/>
    </row>
    <row r="9" s="30" customFormat="1" ht="22" customHeight="1" spans="1:234">
      <c r="A9" s="10"/>
      <c r="B9" s="10"/>
      <c r="C9" s="18" t="s">
        <v>99</v>
      </c>
      <c r="D9" s="19"/>
      <c r="E9" s="19"/>
      <c r="F9" s="19"/>
      <c r="G9" s="20"/>
      <c r="H9" s="16">
        <f>SUM(H5:H8)</f>
        <v>23.4</v>
      </c>
      <c r="I9" s="12"/>
      <c r="J9" s="43">
        <f>SUM(J5:J8)</f>
        <v>10787</v>
      </c>
      <c r="K9" s="68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67"/>
      <c r="Y9" s="67"/>
      <c r="Z9" s="67"/>
      <c r="AA9" s="67"/>
      <c r="AB9" s="67"/>
      <c r="AC9" s="67"/>
      <c r="AD9" s="67"/>
      <c r="AE9" s="67"/>
      <c r="AF9" s="67"/>
      <c r="AG9" s="67"/>
      <c r="AH9" s="67"/>
      <c r="AI9" s="67"/>
      <c r="AJ9" s="67"/>
      <c r="AK9" s="67"/>
      <c r="AL9" s="67"/>
      <c r="AM9" s="67"/>
      <c r="AN9" s="67"/>
      <c r="AO9" s="67"/>
      <c r="AP9" s="67"/>
      <c r="AQ9" s="67"/>
      <c r="AR9" s="67"/>
      <c r="AS9" s="67"/>
      <c r="AT9" s="67"/>
      <c r="AU9" s="67"/>
      <c r="AV9" s="67"/>
      <c r="AW9" s="67"/>
      <c r="AX9" s="67"/>
      <c r="AY9" s="67"/>
      <c r="AZ9" s="67"/>
      <c r="BA9" s="67"/>
      <c r="BB9" s="67"/>
      <c r="BC9" s="67"/>
      <c r="BD9" s="67"/>
      <c r="BE9" s="67"/>
      <c r="BF9" s="67"/>
      <c r="BG9" s="67"/>
      <c r="BH9" s="67"/>
      <c r="BI9" s="67"/>
      <c r="BJ9" s="67"/>
      <c r="BK9" s="67"/>
      <c r="BL9" s="67"/>
      <c r="BM9" s="67"/>
      <c r="BN9" s="67"/>
      <c r="BO9" s="67"/>
      <c r="BP9" s="67"/>
      <c r="BQ9" s="67"/>
      <c r="BR9" s="67"/>
      <c r="BS9" s="67"/>
      <c r="BT9" s="67"/>
      <c r="BU9" s="67"/>
      <c r="BV9" s="67"/>
      <c r="BW9" s="67"/>
      <c r="BX9" s="67"/>
      <c r="BY9" s="67"/>
      <c r="BZ9" s="67"/>
      <c r="CA9" s="67"/>
      <c r="CB9" s="67"/>
      <c r="CC9" s="67"/>
      <c r="CD9" s="67"/>
      <c r="CE9" s="67"/>
      <c r="CF9" s="67"/>
      <c r="CG9" s="67"/>
      <c r="CH9" s="67"/>
      <c r="CI9" s="67"/>
      <c r="CJ9" s="67"/>
      <c r="CK9" s="67"/>
      <c r="CL9" s="67"/>
      <c r="CM9" s="67"/>
      <c r="CN9" s="67"/>
      <c r="CO9" s="67"/>
      <c r="CP9" s="67"/>
      <c r="CQ9" s="67"/>
      <c r="CR9" s="67"/>
      <c r="CS9" s="67"/>
      <c r="CT9" s="67"/>
      <c r="CU9" s="67"/>
      <c r="CV9" s="67"/>
      <c r="CW9" s="67"/>
      <c r="CX9" s="67"/>
      <c r="CY9" s="67"/>
      <c r="CZ9" s="67"/>
      <c r="DA9" s="67"/>
      <c r="DB9" s="67"/>
      <c r="DC9" s="67"/>
      <c r="DD9" s="67"/>
      <c r="DE9" s="67"/>
      <c r="DF9" s="67"/>
      <c r="DG9" s="67"/>
      <c r="DH9" s="67"/>
      <c r="DI9" s="67"/>
      <c r="DJ9" s="67"/>
      <c r="DK9" s="67"/>
      <c r="DL9" s="67"/>
      <c r="DM9" s="67"/>
      <c r="DN9" s="67"/>
      <c r="DO9" s="67"/>
      <c r="DP9" s="67"/>
      <c r="DQ9" s="67"/>
      <c r="DR9" s="67"/>
      <c r="DS9" s="67"/>
      <c r="DT9" s="67"/>
      <c r="DU9" s="67"/>
      <c r="DV9" s="67"/>
      <c r="DW9" s="67"/>
      <c r="DX9" s="67"/>
      <c r="DY9" s="67"/>
      <c r="DZ9" s="67"/>
      <c r="EA9" s="67"/>
      <c r="EB9" s="67"/>
      <c r="EC9" s="67"/>
      <c r="ED9" s="67"/>
      <c r="EE9" s="67"/>
      <c r="EF9" s="67"/>
      <c r="EG9" s="67"/>
      <c r="EH9" s="67"/>
      <c r="EI9" s="67"/>
      <c r="EJ9" s="67"/>
      <c r="EK9" s="67"/>
      <c r="EL9" s="67"/>
      <c r="EM9" s="67"/>
      <c r="EN9" s="67"/>
      <c r="EO9" s="67"/>
      <c r="EP9" s="67"/>
      <c r="EQ9" s="67"/>
      <c r="ER9" s="67"/>
      <c r="ES9" s="67"/>
      <c r="ET9" s="67"/>
      <c r="EU9" s="67"/>
      <c r="EV9" s="67"/>
      <c r="EW9" s="67"/>
      <c r="EX9" s="67"/>
      <c r="EY9" s="67"/>
      <c r="EZ9" s="67"/>
      <c r="FA9" s="67"/>
      <c r="FB9" s="67"/>
      <c r="FC9" s="67"/>
      <c r="FD9" s="67"/>
      <c r="FE9" s="67"/>
      <c r="FF9" s="67"/>
      <c r="FG9" s="67"/>
      <c r="FH9" s="67"/>
      <c r="FI9" s="67"/>
      <c r="FJ9" s="67"/>
      <c r="FK9" s="67"/>
      <c r="FL9" s="67"/>
      <c r="FM9" s="67"/>
      <c r="FN9" s="67"/>
      <c r="FO9" s="67"/>
      <c r="FP9" s="67"/>
      <c r="FQ9" s="67"/>
      <c r="FR9" s="67"/>
      <c r="FS9" s="67"/>
      <c r="FT9" s="67"/>
      <c r="FU9" s="67"/>
      <c r="FV9" s="67"/>
      <c r="FW9" s="67"/>
      <c r="FX9" s="67"/>
      <c r="FY9" s="67"/>
      <c r="FZ9" s="67"/>
      <c r="GA9" s="67"/>
      <c r="GB9" s="67"/>
      <c r="GC9" s="67"/>
      <c r="GD9" s="67"/>
      <c r="GE9" s="67"/>
      <c r="GF9" s="67"/>
      <c r="GG9" s="67"/>
      <c r="GH9" s="67"/>
      <c r="GI9" s="67"/>
      <c r="GJ9" s="67"/>
      <c r="GK9" s="67"/>
      <c r="GL9" s="67"/>
      <c r="GM9" s="67"/>
      <c r="GN9" s="67"/>
      <c r="GO9" s="67"/>
      <c r="GP9" s="67"/>
      <c r="GQ9" s="67"/>
      <c r="GR9" s="67"/>
      <c r="GS9" s="67"/>
      <c r="GT9" s="67"/>
      <c r="GU9" s="67"/>
      <c r="GV9" s="67"/>
      <c r="GW9" s="67"/>
      <c r="GX9" s="67"/>
      <c r="GY9" s="67"/>
      <c r="GZ9" s="67"/>
      <c r="HA9" s="67"/>
      <c r="HB9" s="67"/>
      <c r="HC9" s="67"/>
      <c r="HD9" s="67"/>
      <c r="HE9" s="67"/>
      <c r="HF9" s="67"/>
      <c r="HG9" s="67"/>
      <c r="HH9" s="67"/>
      <c r="HI9" s="67"/>
      <c r="HJ9" s="67"/>
      <c r="HK9" s="67"/>
      <c r="HL9" s="67"/>
      <c r="HM9" s="67"/>
      <c r="HN9" s="67"/>
      <c r="HO9" s="67"/>
      <c r="HP9" s="67"/>
      <c r="HQ9" s="67"/>
      <c r="HR9" s="67"/>
      <c r="HS9" s="67"/>
      <c r="HT9" s="67"/>
      <c r="HU9" s="67"/>
      <c r="HV9" s="67"/>
      <c r="HW9" s="67"/>
      <c r="HX9" s="67"/>
      <c r="HY9" s="67"/>
      <c r="HZ9" s="67"/>
    </row>
    <row r="10" s="59" customFormat="1" ht="22" customHeight="1" spans="1:11">
      <c r="A10" s="71" t="s">
        <v>100</v>
      </c>
      <c r="B10" s="23"/>
      <c r="C10" s="23"/>
      <c r="D10" s="23"/>
      <c r="E10" s="23"/>
      <c r="F10" s="23"/>
      <c r="G10" s="23"/>
      <c r="H10" s="65"/>
      <c r="I10" s="65"/>
      <c r="J10" s="65"/>
      <c r="K10" s="70"/>
    </row>
    <row r="11" s="30" customFormat="1" ht="22" customHeight="1" spans="1:11">
      <c r="A11" s="10" t="s">
        <v>101</v>
      </c>
      <c r="B11" s="11" t="s">
        <v>102</v>
      </c>
      <c r="C11" s="16" t="s">
        <v>103</v>
      </c>
      <c r="D11" s="16"/>
      <c r="E11" s="16"/>
      <c r="F11" s="16"/>
      <c r="G11" s="16" t="s">
        <v>104</v>
      </c>
      <c r="H11" s="12" t="s">
        <v>105</v>
      </c>
      <c r="I11" s="11" t="s">
        <v>88</v>
      </c>
      <c r="J11" s="41" t="s">
        <v>89</v>
      </c>
      <c r="K11" s="10" t="s">
        <v>106</v>
      </c>
    </row>
    <row r="12" s="30" customFormat="1" ht="18" customHeight="1" spans="1:234">
      <c r="A12" s="10"/>
      <c r="B12" s="10"/>
      <c r="C12" s="10"/>
      <c r="D12" s="10"/>
      <c r="E12" s="10"/>
      <c r="F12" s="10"/>
      <c r="G12" s="16"/>
      <c r="H12" s="12"/>
      <c r="I12" s="25"/>
      <c r="J12" s="41"/>
      <c r="K12" s="68"/>
      <c r="L12" s="67"/>
      <c r="M12" s="67"/>
      <c r="N12" s="67"/>
      <c r="O12" s="67"/>
      <c r="P12" s="67"/>
      <c r="Q12" s="67"/>
      <c r="R12" s="67"/>
      <c r="S12" s="67"/>
      <c r="T12" s="67"/>
      <c r="U12" s="67"/>
      <c r="V12" s="67"/>
      <c r="W12" s="67"/>
      <c r="X12" s="67"/>
      <c r="Y12" s="67"/>
      <c r="Z12" s="67"/>
      <c r="AA12" s="67"/>
      <c r="AB12" s="67"/>
      <c r="AC12" s="67"/>
      <c r="AD12" s="67"/>
      <c r="AE12" s="67"/>
      <c r="AF12" s="67"/>
      <c r="AG12" s="67"/>
      <c r="AH12" s="67"/>
      <c r="AI12" s="67"/>
      <c r="AJ12" s="67"/>
      <c r="AK12" s="67"/>
      <c r="AL12" s="67"/>
      <c r="AM12" s="67"/>
      <c r="AN12" s="67"/>
      <c r="AO12" s="67"/>
      <c r="AP12" s="67"/>
      <c r="AQ12" s="67"/>
      <c r="AR12" s="67"/>
      <c r="AS12" s="67"/>
      <c r="AT12" s="67"/>
      <c r="AU12" s="67"/>
      <c r="AV12" s="67"/>
      <c r="AW12" s="67"/>
      <c r="AX12" s="67"/>
      <c r="AY12" s="67"/>
      <c r="AZ12" s="67"/>
      <c r="BA12" s="67"/>
      <c r="BB12" s="67"/>
      <c r="BC12" s="67"/>
      <c r="BD12" s="67"/>
      <c r="BE12" s="67"/>
      <c r="BF12" s="67"/>
      <c r="BG12" s="67"/>
      <c r="BH12" s="67"/>
      <c r="BI12" s="67"/>
      <c r="BJ12" s="67"/>
      <c r="BK12" s="67"/>
      <c r="BL12" s="67"/>
      <c r="BM12" s="67"/>
      <c r="BN12" s="67"/>
      <c r="BO12" s="67"/>
      <c r="BP12" s="67"/>
      <c r="BQ12" s="67"/>
      <c r="BR12" s="67"/>
      <c r="BS12" s="67"/>
      <c r="BT12" s="67"/>
      <c r="BU12" s="67"/>
      <c r="BV12" s="67"/>
      <c r="BW12" s="67"/>
      <c r="BX12" s="67"/>
      <c r="BY12" s="67"/>
      <c r="BZ12" s="67"/>
      <c r="CA12" s="67"/>
      <c r="CB12" s="67"/>
      <c r="CC12" s="67"/>
      <c r="CD12" s="67"/>
      <c r="CE12" s="67"/>
      <c r="CF12" s="67"/>
      <c r="CG12" s="67"/>
      <c r="CH12" s="67"/>
      <c r="CI12" s="67"/>
      <c r="CJ12" s="67"/>
      <c r="CK12" s="67"/>
      <c r="CL12" s="67"/>
      <c r="CM12" s="67"/>
      <c r="CN12" s="67"/>
      <c r="CO12" s="67"/>
      <c r="CP12" s="67"/>
      <c r="CQ12" s="67"/>
      <c r="CR12" s="67"/>
      <c r="CS12" s="67"/>
      <c r="CT12" s="67"/>
      <c r="CU12" s="67"/>
      <c r="CV12" s="67"/>
      <c r="CW12" s="67"/>
      <c r="CX12" s="67"/>
      <c r="CY12" s="67"/>
      <c r="CZ12" s="67"/>
      <c r="DA12" s="67"/>
      <c r="DB12" s="67"/>
      <c r="DC12" s="67"/>
      <c r="DD12" s="67"/>
      <c r="DE12" s="67"/>
      <c r="DF12" s="67"/>
      <c r="DG12" s="67"/>
      <c r="DH12" s="67"/>
      <c r="DI12" s="67"/>
      <c r="DJ12" s="67"/>
      <c r="DK12" s="67"/>
      <c r="DL12" s="67"/>
      <c r="DM12" s="67"/>
      <c r="DN12" s="67"/>
      <c r="DO12" s="67"/>
      <c r="DP12" s="67"/>
      <c r="DQ12" s="67"/>
      <c r="DR12" s="67"/>
      <c r="DS12" s="67"/>
      <c r="DT12" s="67"/>
      <c r="DU12" s="67"/>
      <c r="DV12" s="67"/>
      <c r="DW12" s="67"/>
      <c r="DX12" s="67"/>
      <c r="DY12" s="67"/>
      <c r="DZ12" s="67"/>
      <c r="EA12" s="67"/>
      <c r="EB12" s="67"/>
      <c r="EC12" s="67"/>
      <c r="ED12" s="67"/>
      <c r="EE12" s="67"/>
      <c r="EF12" s="67"/>
      <c r="EG12" s="67"/>
      <c r="EH12" s="67"/>
      <c r="EI12" s="67"/>
      <c r="EJ12" s="67"/>
      <c r="EK12" s="67"/>
      <c r="EL12" s="67"/>
      <c r="EM12" s="67"/>
      <c r="EN12" s="67"/>
      <c r="EO12" s="67"/>
      <c r="EP12" s="67"/>
      <c r="EQ12" s="67"/>
      <c r="ER12" s="67"/>
      <c r="ES12" s="67"/>
      <c r="ET12" s="67"/>
      <c r="EU12" s="67"/>
      <c r="EV12" s="67"/>
      <c r="EW12" s="67"/>
      <c r="EX12" s="67"/>
      <c r="EY12" s="67"/>
      <c r="EZ12" s="67"/>
      <c r="FA12" s="67"/>
      <c r="FB12" s="67"/>
      <c r="FC12" s="67"/>
      <c r="FD12" s="67"/>
      <c r="FE12" s="67"/>
      <c r="FF12" s="67"/>
      <c r="FG12" s="67"/>
      <c r="FH12" s="67"/>
      <c r="FI12" s="67"/>
      <c r="FJ12" s="67"/>
      <c r="FK12" s="67"/>
      <c r="FL12" s="67"/>
      <c r="FM12" s="67"/>
      <c r="FN12" s="67"/>
      <c r="FO12" s="67"/>
      <c r="FP12" s="67"/>
      <c r="FQ12" s="67"/>
      <c r="FR12" s="67"/>
      <c r="FS12" s="67"/>
      <c r="FT12" s="67"/>
      <c r="FU12" s="67"/>
      <c r="FV12" s="67"/>
      <c r="FW12" s="67"/>
      <c r="FX12" s="67"/>
      <c r="FY12" s="67"/>
      <c r="FZ12" s="67"/>
      <c r="GA12" s="67"/>
      <c r="GB12" s="67"/>
      <c r="GC12" s="67"/>
      <c r="GD12" s="67"/>
      <c r="GE12" s="67"/>
      <c r="GF12" s="67"/>
      <c r="GG12" s="67"/>
      <c r="GH12" s="67"/>
      <c r="GI12" s="67"/>
      <c r="GJ12" s="67"/>
      <c r="GK12" s="67"/>
      <c r="GL12" s="67"/>
      <c r="GM12" s="67"/>
      <c r="GN12" s="67"/>
      <c r="GO12" s="67"/>
      <c r="GP12" s="67"/>
      <c r="GQ12" s="67"/>
      <c r="GR12" s="67"/>
      <c r="GS12" s="67"/>
      <c r="GT12" s="67"/>
      <c r="GU12" s="67"/>
      <c r="GV12" s="67"/>
      <c r="GW12" s="67"/>
      <c r="GX12" s="67"/>
      <c r="GY12" s="67"/>
      <c r="GZ12" s="67"/>
      <c r="HA12" s="67"/>
      <c r="HB12" s="67"/>
      <c r="HC12" s="67"/>
      <c r="HD12" s="67"/>
      <c r="HE12" s="67"/>
      <c r="HF12" s="67"/>
      <c r="HG12" s="67"/>
      <c r="HH12" s="67"/>
      <c r="HI12" s="67"/>
      <c r="HJ12" s="67"/>
      <c r="HK12" s="67"/>
      <c r="HL12" s="67"/>
      <c r="HM12" s="67"/>
      <c r="HN12" s="67"/>
      <c r="HO12" s="67"/>
      <c r="HP12" s="67"/>
      <c r="HQ12" s="67"/>
      <c r="HR12" s="67"/>
      <c r="HS12" s="67"/>
      <c r="HT12" s="67"/>
      <c r="HU12" s="67"/>
      <c r="HV12" s="67"/>
      <c r="HW12" s="67"/>
      <c r="HX12" s="67"/>
      <c r="HY12" s="67"/>
      <c r="HZ12" s="67"/>
    </row>
    <row r="13" s="30" customFormat="1" ht="30" customHeight="1" spans="1:234">
      <c r="A13" s="10"/>
      <c r="B13" s="10"/>
      <c r="C13" s="10"/>
      <c r="D13" s="10"/>
      <c r="E13" s="10"/>
      <c r="F13" s="10"/>
      <c r="G13" s="16"/>
      <c r="H13" s="25"/>
      <c r="I13" s="25"/>
      <c r="J13" s="41"/>
      <c r="K13" s="68"/>
      <c r="L13" s="67"/>
      <c r="M13" s="67"/>
      <c r="N13" s="67"/>
      <c r="O13" s="67"/>
      <c r="P13" s="67"/>
      <c r="Q13" s="67"/>
      <c r="R13" s="67"/>
      <c r="S13" s="67"/>
      <c r="T13" s="67"/>
      <c r="U13" s="67"/>
      <c r="V13" s="67"/>
      <c r="W13" s="67"/>
      <c r="X13" s="67"/>
      <c r="Y13" s="67"/>
      <c r="Z13" s="67"/>
      <c r="AA13" s="67"/>
      <c r="AB13" s="67"/>
      <c r="AC13" s="67"/>
      <c r="AD13" s="67"/>
      <c r="AE13" s="67"/>
      <c r="AF13" s="67"/>
      <c r="AG13" s="67"/>
      <c r="AH13" s="67"/>
      <c r="AI13" s="67"/>
      <c r="AJ13" s="67"/>
      <c r="AK13" s="67"/>
      <c r="AL13" s="67"/>
      <c r="AM13" s="67"/>
      <c r="AN13" s="67"/>
      <c r="AO13" s="67"/>
      <c r="AP13" s="67"/>
      <c r="AQ13" s="67"/>
      <c r="AR13" s="67"/>
      <c r="AS13" s="67"/>
      <c r="AT13" s="67"/>
      <c r="AU13" s="67"/>
      <c r="AV13" s="67"/>
      <c r="AW13" s="67"/>
      <c r="AX13" s="67"/>
      <c r="AY13" s="67"/>
      <c r="AZ13" s="67"/>
      <c r="BA13" s="67"/>
      <c r="BB13" s="67"/>
      <c r="BC13" s="67"/>
      <c r="BD13" s="67"/>
      <c r="BE13" s="67"/>
      <c r="BF13" s="67"/>
      <c r="BG13" s="67"/>
      <c r="BH13" s="67"/>
      <c r="BI13" s="67"/>
      <c r="BJ13" s="67"/>
      <c r="BK13" s="67"/>
      <c r="BL13" s="67"/>
      <c r="BM13" s="67"/>
      <c r="BN13" s="67"/>
      <c r="BO13" s="67"/>
      <c r="BP13" s="67"/>
      <c r="BQ13" s="67"/>
      <c r="BR13" s="67"/>
      <c r="BS13" s="67"/>
      <c r="BT13" s="67"/>
      <c r="BU13" s="67"/>
      <c r="BV13" s="67"/>
      <c r="BW13" s="67"/>
      <c r="BX13" s="67"/>
      <c r="BY13" s="67"/>
      <c r="BZ13" s="67"/>
      <c r="CA13" s="67"/>
      <c r="CB13" s="67"/>
      <c r="CC13" s="67"/>
      <c r="CD13" s="67"/>
      <c r="CE13" s="67"/>
      <c r="CF13" s="67"/>
      <c r="CG13" s="67"/>
      <c r="CH13" s="67"/>
      <c r="CI13" s="67"/>
      <c r="CJ13" s="67"/>
      <c r="CK13" s="67"/>
      <c r="CL13" s="67"/>
      <c r="CM13" s="67"/>
      <c r="CN13" s="67"/>
      <c r="CO13" s="67"/>
      <c r="CP13" s="67"/>
      <c r="CQ13" s="67"/>
      <c r="CR13" s="67"/>
      <c r="CS13" s="67"/>
      <c r="CT13" s="67"/>
      <c r="CU13" s="67"/>
      <c r="CV13" s="67"/>
      <c r="CW13" s="67"/>
      <c r="CX13" s="67"/>
      <c r="CY13" s="67"/>
      <c r="CZ13" s="67"/>
      <c r="DA13" s="67"/>
      <c r="DB13" s="67"/>
      <c r="DC13" s="67"/>
      <c r="DD13" s="67"/>
      <c r="DE13" s="67"/>
      <c r="DF13" s="67"/>
      <c r="DG13" s="67"/>
      <c r="DH13" s="67"/>
      <c r="DI13" s="67"/>
      <c r="DJ13" s="67"/>
      <c r="DK13" s="67"/>
      <c r="DL13" s="67"/>
      <c r="DM13" s="67"/>
      <c r="DN13" s="67"/>
      <c r="DO13" s="67"/>
      <c r="DP13" s="67"/>
      <c r="DQ13" s="67"/>
      <c r="DR13" s="67"/>
      <c r="DS13" s="67"/>
      <c r="DT13" s="67"/>
      <c r="DU13" s="67"/>
      <c r="DV13" s="67"/>
      <c r="DW13" s="67"/>
      <c r="DX13" s="67"/>
      <c r="DY13" s="67"/>
      <c r="DZ13" s="67"/>
      <c r="EA13" s="67"/>
      <c r="EB13" s="67"/>
      <c r="EC13" s="67"/>
      <c r="ED13" s="67"/>
      <c r="EE13" s="67"/>
      <c r="EF13" s="67"/>
      <c r="EG13" s="67"/>
      <c r="EH13" s="67"/>
      <c r="EI13" s="67"/>
      <c r="EJ13" s="67"/>
      <c r="EK13" s="67"/>
      <c r="EL13" s="67"/>
      <c r="EM13" s="67"/>
      <c r="EN13" s="67"/>
      <c r="EO13" s="67"/>
      <c r="EP13" s="67"/>
      <c r="EQ13" s="67"/>
      <c r="ER13" s="67"/>
      <c r="ES13" s="67"/>
      <c r="ET13" s="67"/>
      <c r="EU13" s="67"/>
      <c r="EV13" s="67"/>
      <c r="EW13" s="67"/>
      <c r="EX13" s="67"/>
      <c r="EY13" s="67"/>
      <c r="EZ13" s="67"/>
      <c r="FA13" s="67"/>
      <c r="FB13" s="67"/>
      <c r="FC13" s="67"/>
      <c r="FD13" s="67"/>
      <c r="FE13" s="67"/>
      <c r="FF13" s="67"/>
      <c r="FG13" s="67"/>
      <c r="FH13" s="67"/>
      <c r="FI13" s="67"/>
      <c r="FJ13" s="67"/>
      <c r="FK13" s="67"/>
      <c r="FL13" s="67"/>
      <c r="FM13" s="67"/>
      <c r="FN13" s="67"/>
      <c r="FO13" s="67"/>
      <c r="FP13" s="67"/>
      <c r="FQ13" s="67"/>
      <c r="FR13" s="67"/>
      <c r="FS13" s="67"/>
      <c r="FT13" s="67"/>
      <c r="FU13" s="67"/>
      <c r="FV13" s="67"/>
      <c r="FW13" s="67"/>
      <c r="FX13" s="67"/>
      <c r="FY13" s="67"/>
      <c r="FZ13" s="67"/>
      <c r="GA13" s="67"/>
      <c r="GB13" s="67"/>
      <c r="GC13" s="67"/>
      <c r="GD13" s="67"/>
      <c r="GE13" s="67"/>
      <c r="GF13" s="67"/>
      <c r="GG13" s="67"/>
      <c r="GH13" s="67"/>
      <c r="GI13" s="67"/>
      <c r="GJ13" s="67"/>
      <c r="GK13" s="67"/>
      <c r="GL13" s="67"/>
      <c r="GM13" s="67"/>
      <c r="GN13" s="67"/>
      <c r="GO13" s="67"/>
      <c r="GP13" s="67"/>
      <c r="GQ13" s="67"/>
      <c r="GR13" s="67"/>
      <c r="GS13" s="67"/>
      <c r="GT13" s="67"/>
      <c r="GU13" s="67"/>
      <c r="GV13" s="67"/>
      <c r="GW13" s="67"/>
      <c r="GX13" s="67"/>
      <c r="GY13" s="67"/>
      <c r="GZ13" s="67"/>
      <c r="HA13" s="67"/>
      <c r="HB13" s="67"/>
      <c r="HC13" s="67"/>
      <c r="HD13" s="67"/>
      <c r="HE13" s="67"/>
      <c r="HF13" s="67"/>
      <c r="HG13" s="67"/>
      <c r="HH13" s="67"/>
      <c r="HI13" s="67"/>
      <c r="HJ13" s="67"/>
      <c r="HK13" s="67"/>
      <c r="HL13" s="67"/>
      <c r="HM13" s="67"/>
      <c r="HN13" s="67"/>
      <c r="HO13" s="67"/>
      <c r="HP13" s="67"/>
      <c r="HQ13" s="67"/>
      <c r="HR13" s="67"/>
      <c r="HS13" s="67"/>
      <c r="HT13" s="67"/>
      <c r="HU13" s="67"/>
      <c r="HV13" s="67"/>
      <c r="HW13" s="67"/>
      <c r="HX13" s="67"/>
      <c r="HY13" s="67"/>
      <c r="HZ13" s="67"/>
    </row>
    <row r="14" s="30" customFormat="1" ht="26" customHeight="1" spans="1:11">
      <c r="A14" s="10"/>
      <c r="B14" s="9" t="s">
        <v>99</v>
      </c>
      <c r="C14" s="9"/>
      <c r="D14" s="9"/>
      <c r="E14" s="9"/>
      <c r="F14" s="9"/>
      <c r="G14" s="12"/>
      <c r="H14" s="12"/>
      <c r="I14" s="12"/>
      <c r="J14" s="40"/>
      <c r="K14" s="10"/>
    </row>
    <row r="15" s="30" customFormat="1" ht="25" customHeight="1" spans="1:11">
      <c r="A15" s="10"/>
      <c r="B15" s="26" t="s">
        <v>115</v>
      </c>
      <c r="C15" s="27"/>
      <c r="D15" s="27"/>
      <c r="E15" s="27"/>
      <c r="F15" s="28"/>
      <c r="G15" s="29"/>
      <c r="H15" s="29"/>
      <c r="I15" s="12"/>
      <c r="J15" s="40">
        <f>J14+J9</f>
        <v>10787</v>
      </c>
      <c r="K15" s="10"/>
    </row>
    <row r="16" s="30" customFormat="1" ht="19.5" customHeight="1" spans="3:10">
      <c r="C16" s="31"/>
      <c r="D16" s="32"/>
      <c r="E16" s="32"/>
      <c r="F16" s="32"/>
      <c r="G16" s="33" t="s">
        <v>116</v>
      </c>
      <c r="H16" s="33"/>
      <c r="I16" s="33"/>
      <c r="J16" s="33"/>
    </row>
    <row r="17" s="30" customFormat="1" ht="19.5" customHeight="1" spans="2:10">
      <c r="B17" s="34"/>
      <c r="C17" s="35"/>
      <c r="D17" s="36"/>
      <c r="E17" s="36"/>
      <c r="F17" s="36"/>
      <c r="G17" s="37">
        <v>44768</v>
      </c>
      <c r="H17" s="37"/>
      <c r="I17" s="37"/>
      <c r="J17" s="37"/>
    </row>
    <row r="18" s="30" customFormat="1" ht="27" customHeight="1" spans="4:9">
      <c r="D18" s="60"/>
      <c r="E18" s="60"/>
      <c r="F18" s="60"/>
      <c r="G18" s="60"/>
      <c r="H18" s="60"/>
      <c r="I18" s="61"/>
    </row>
    <row r="19" s="30" customFormat="1" ht="24" customHeight="1" spans="4:9">
      <c r="D19" s="60"/>
      <c r="E19" s="60"/>
      <c r="F19" s="60"/>
      <c r="G19" s="60"/>
      <c r="H19" s="60"/>
      <c r="I19" s="61"/>
    </row>
  </sheetData>
  <mergeCells count="20">
    <mergeCell ref="A1:K1"/>
    <mergeCell ref="E2:F2"/>
    <mergeCell ref="H2:I2"/>
    <mergeCell ref="A3:K3"/>
    <mergeCell ref="C4:G4"/>
    <mergeCell ref="C5:G5"/>
    <mergeCell ref="C6:G6"/>
    <mergeCell ref="C7:G7"/>
    <mergeCell ref="C8:G8"/>
    <mergeCell ref="C9:G9"/>
    <mergeCell ref="A10:K10"/>
    <mergeCell ref="C11:F11"/>
    <mergeCell ref="C12:F12"/>
    <mergeCell ref="C13:F13"/>
    <mergeCell ref="B14:F14"/>
    <mergeCell ref="B15:F15"/>
    <mergeCell ref="C16:D16"/>
    <mergeCell ref="G16:J16"/>
    <mergeCell ref="C17:D17"/>
    <mergeCell ref="G17:J17"/>
  </mergeCells>
  <printOptions horizontalCentered="1"/>
  <pageMargins left="0.314583333333333" right="0.314583333333333" top="0.786805555555556" bottom="0.708333333333333" header="0.5" footer="0.5"/>
  <pageSetup paperSize="9" orientation="landscape" horizontalDpi="600"/>
  <headerFooter>
    <oddFooter>&amp;C第 &amp;P 页，共 &amp;N 页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F0"/>
  </sheetPr>
  <dimension ref="A1:L20"/>
  <sheetViews>
    <sheetView workbookViewId="0">
      <selection activeCell="E220" sqref="E220"/>
    </sheetView>
  </sheetViews>
  <sheetFormatPr defaultColWidth="9" defaultRowHeight="12.75"/>
  <cols>
    <col min="1" max="1" width="6.875" style="2" customWidth="1"/>
    <col min="2" max="2" width="11" style="2" customWidth="1"/>
    <col min="3" max="3" width="12.375" style="2" customWidth="1"/>
    <col min="4" max="4" width="12.625" style="2" customWidth="1"/>
    <col min="5" max="5" width="7.875" style="2" customWidth="1"/>
    <col min="6" max="6" width="11.625" style="2" customWidth="1"/>
    <col min="7" max="7" width="10.875" style="2" customWidth="1"/>
    <col min="8" max="8" width="11.375" style="2" customWidth="1"/>
    <col min="9" max="9" width="11.625" style="3" customWidth="1"/>
    <col min="10" max="10" width="11.5" style="2" customWidth="1"/>
    <col min="11" max="11" width="21.625" style="2" customWidth="1"/>
    <col min="12" max="12" width="11" style="2" customWidth="1"/>
    <col min="13" max="16384" width="5.625" style="2"/>
  </cols>
  <sheetData>
    <row r="1" s="1" customFormat="1" ht="33" customHeight="1" spans="1:12">
      <c r="A1" s="4" t="s">
        <v>74</v>
      </c>
      <c r="B1" s="5"/>
      <c r="C1" s="5"/>
      <c r="D1" s="5"/>
      <c r="E1" s="5"/>
      <c r="F1" s="5"/>
      <c r="G1" s="5"/>
      <c r="H1" s="5"/>
      <c r="I1" s="38"/>
      <c r="J1" s="5"/>
      <c r="K1" s="5"/>
      <c r="L1" s="5"/>
    </row>
    <row r="2" ht="21" customHeight="1" spans="1:12">
      <c r="A2" s="6" t="s">
        <v>194</v>
      </c>
      <c r="B2" s="7" t="s">
        <v>76</v>
      </c>
      <c r="C2" s="8" t="s">
        <v>334</v>
      </c>
      <c r="D2" s="8"/>
      <c r="E2" s="7" t="s">
        <v>78</v>
      </c>
      <c r="F2" s="8" t="s">
        <v>79</v>
      </c>
      <c r="G2" s="8"/>
      <c r="H2" s="7" t="s">
        <v>80</v>
      </c>
      <c r="I2" s="39" t="s">
        <v>196</v>
      </c>
      <c r="J2" s="8"/>
      <c r="K2" s="7" t="s">
        <v>82</v>
      </c>
      <c r="L2" s="24">
        <v>2</v>
      </c>
    </row>
    <row r="3" ht="22" customHeight="1" spans="1:12">
      <c r="A3" s="9" t="s">
        <v>83</v>
      </c>
      <c r="B3" s="9"/>
      <c r="C3" s="9"/>
      <c r="D3" s="9"/>
      <c r="E3" s="9"/>
      <c r="F3" s="9"/>
      <c r="G3" s="9"/>
      <c r="H3" s="9"/>
      <c r="I3" s="40"/>
      <c r="J3" s="9"/>
      <c r="K3" s="9"/>
      <c r="L3" s="20"/>
    </row>
    <row r="4" ht="22" customHeight="1" spans="1:12">
      <c r="A4" s="10" t="s">
        <v>84</v>
      </c>
      <c r="B4" s="11" t="s">
        <v>85</v>
      </c>
      <c r="C4" s="11" t="s">
        <v>86</v>
      </c>
      <c r="D4" s="11"/>
      <c r="E4" s="11"/>
      <c r="F4" s="11"/>
      <c r="G4" s="11"/>
      <c r="H4" s="12" t="s">
        <v>197</v>
      </c>
      <c r="I4" s="41" t="s">
        <v>88</v>
      </c>
      <c r="J4" s="41" t="s">
        <v>89</v>
      </c>
      <c r="K4" s="11" t="s">
        <v>106</v>
      </c>
      <c r="L4" s="42"/>
    </row>
    <row r="5" ht="22" customHeight="1" spans="1:12">
      <c r="A5" s="10">
        <v>1</v>
      </c>
      <c r="B5" s="10" t="s">
        <v>335</v>
      </c>
      <c r="C5" s="13" t="s">
        <v>336</v>
      </c>
      <c r="D5" s="14"/>
      <c r="E5" s="14"/>
      <c r="F5" s="14"/>
      <c r="G5" s="15"/>
      <c r="H5" s="16">
        <f>13.5*6.4</f>
        <v>86.4</v>
      </c>
      <c r="I5" s="41">
        <v>712</v>
      </c>
      <c r="J5" s="43">
        <f>H5*I5</f>
        <v>61517</v>
      </c>
      <c r="K5" s="46" t="s">
        <v>337</v>
      </c>
      <c r="L5" s="47"/>
    </row>
    <row r="6" ht="22" customHeight="1" spans="1:12">
      <c r="A6" s="10">
        <v>2</v>
      </c>
      <c r="B6" s="10" t="s">
        <v>338</v>
      </c>
      <c r="C6" s="13" t="s">
        <v>339</v>
      </c>
      <c r="D6" s="14"/>
      <c r="E6" s="14"/>
      <c r="F6" s="14"/>
      <c r="G6" s="15"/>
      <c r="H6" s="16">
        <f>9*5</f>
        <v>45</v>
      </c>
      <c r="I6" s="41">
        <v>1142</v>
      </c>
      <c r="J6" s="43">
        <f>H6*I6</f>
        <v>51390</v>
      </c>
      <c r="K6" s="46" t="s">
        <v>340</v>
      </c>
      <c r="L6" s="47"/>
    </row>
    <row r="7" ht="22" customHeight="1" spans="1:12">
      <c r="A7" s="10"/>
      <c r="B7" s="10"/>
      <c r="C7" s="13"/>
      <c r="D7" s="14"/>
      <c r="E7" s="14"/>
      <c r="F7" s="14"/>
      <c r="G7" s="15"/>
      <c r="H7" s="16"/>
      <c r="I7" s="41"/>
      <c r="J7" s="43"/>
      <c r="K7" s="46"/>
      <c r="L7" s="47"/>
    </row>
    <row r="8" ht="22" customHeight="1" spans="1:12">
      <c r="A8" s="10"/>
      <c r="B8" s="10"/>
      <c r="C8" s="13"/>
      <c r="D8" s="14"/>
      <c r="E8" s="14"/>
      <c r="F8" s="14"/>
      <c r="G8" s="15"/>
      <c r="H8" s="16"/>
      <c r="I8" s="41"/>
      <c r="J8" s="43"/>
      <c r="K8" s="46"/>
      <c r="L8" s="47"/>
    </row>
    <row r="9" ht="22" customHeight="1" spans="1:12">
      <c r="A9" s="10"/>
      <c r="B9" s="10"/>
      <c r="C9" s="13"/>
      <c r="D9" s="14"/>
      <c r="E9" s="14"/>
      <c r="F9" s="14"/>
      <c r="G9" s="15"/>
      <c r="H9" s="16"/>
      <c r="I9" s="41"/>
      <c r="J9" s="43"/>
      <c r="K9" s="46"/>
      <c r="L9" s="47"/>
    </row>
    <row r="10" ht="22" customHeight="1" spans="1:12">
      <c r="A10" s="6"/>
      <c r="B10" s="10"/>
      <c r="C10" s="13"/>
      <c r="D10" s="14"/>
      <c r="E10" s="14"/>
      <c r="F10" s="14"/>
      <c r="G10" s="15"/>
      <c r="H10" s="55"/>
      <c r="I10" s="40"/>
      <c r="J10" s="48"/>
      <c r="K10" s="56"/>
      <c r="L10" s="47"/>
    </row>
    <row r="11" ht="22" customHeight="1" spans="1:12">
      <c r="A11" s="10"/>
      <c r="B11" s="10"/>
      <c r="C11" s="13"/>
      <c r="D11" s="14"/>
      <c r="E11" s="14"/>
      <c r="F11" s="14"/>
      <c r="G11" s="15"/>
      <c r="H11" s="16"/>
      <c r="I11" s="41"/>
      <c r="J11" s="43"/>
      <c r="K11" s="46"/>
      <c r="L11" s="47"/>
    </row>
    <row r="12" ht="18" customHeight="1" spans="1:12">
      <c r="A12" s="10"/>
      <c r="B12" s="10"/>
      <c r="C12" s="18" t="s">
        <v>99</v>
      </c>
      <c r="D12" s="19"/>
      <c r="E12" s="19"/>
      <c r="F12" s="19"/>
      <c r="G12" s="20"/>
      <c r="H12" s="16">
        <f>SUM(H5:H11)</f>
        <v>131.4</v>
      </c>
      <c r="I12" s="41"/>
      <c r="J12" s="48">
        <f>SUM(J5:J11)</f>
        <v>112907</v>
      </c>
      <c r="K12" s="46"/>
      <c r="L12" s="47"/>
    </row>
    <row r="13" ht="30" customHeight="1" spans="1:12">
      <c r="A13" s="6" t="s">
        <v>138</v>
      </c>
      <c r="B13" s="6"/>
      <c r="C13" s="6"/>
      <c r="D13" s="6"/>
      <c r="E13" s="6"/>
      <c r="F13" s="6"/>
      <c r="G13" s="6"/>
      <c r="H13" s="6"/>
      <c r="I13" s="49"/>
      <c r="J13" s="6"/>
      <c r="K13" s="6"/>
      <c r="L13" s="6"/>
    </row>
    <row r="14" ht="26" customHeight="1" spans="1:12">
      <c r="A14" s="10" t="s">
        <v>101</v>
      </c>
      <c r="B14" s="11" t="s">
        <v>102</v>
      </c>
      <c r="C14" s="16" t="s">
        <v>103</v>
      </c>
      <c r="D14" s="16"/>
      <c r="E14" s="16"/>
      <c r="F14" s="16"/>
      <c r="G14" s="16" t="s">
        <v>104</v>
      </c>
      <c r="H14" s="12" t="s">
        <v>105</v>
      </c>
      <c r="I14" s="41" t="s">
        <v>88</v>
      </c>
      <c r="J14" s="41" t="s">
        <v>89</v>
      </c>
      <c r="K14" s="50" t="s">
        <v>106</v>
      </c>
      <c r="L14" s="42"/>
    </row>
    <row r="15" ht="25" customHeight="1" spans="1:12">
      <c r="A15" s="10"/>
      <c r="B15" s="10"/>
      <c r="C15" s="10"/>
      <c r="D15" s="10"/>
      <c r="E15" s="10"/>
      <c r="F15" s="10"/>
      <c r="G15" s="16"/>
      <c r="H15" s="12"/>
      <c r="I15" s="43"/>
      <c r="J15" s="41"/>
      <c r="K15" s="51"/>
      <c r="L15" s="52"/>
    </row>
    <row r="16" ht="22" customHeight="1" spans="1:12">
      <c r="A16" s="10"/>
      <c r="B16" s="10"/>
      <c r="C16" s="10"/>
      <c r="D16" s="10"/>
      <c r="E16" s="10"/>
      <c r="F16" s="10"/>
      <c r="G16" s="16"/>
      <c r="H16" s="25"/>
      <c r="I16" s="43"/>
      <c r="J16" s="41"/>
      <c r="K16" s="51"/>
      <c r="L16" s="52"/>
    </row>
    <row r="17" ht="18" customHeight="1" spans="1:12">
      <c r="A17" s="18" t="s">
        <v>99</v>
      </c>
      <c r="B17" s="19"/>
      <c r="C17" s="19"/>
      <c r="D17" s="19"/>
      <c r="E17" s="19"/>
      <c r="F17" s="20"/>
      <c r="G17" s="12"/>
      <c r="H17" s="12"/>
      <c r="I17" s="41"/>
      <c r="J17" s="40"/>
      <c r="K17" s="53"/>
      <c r="L17" s="54"/>
    </row>
    <row r="18" ht="18" customHeight="1" spans="1:12">
      <c r="A18" s="26" t="s">
        <v>115</v>
      </c>
      <c r="B18" s="27"/>
      <c r="C18" s="27"/>
      <c r="D18" s="27"/>
      <c r="E18" s="27"/>
      <c r="F18" s="28"/>
      <c r="G18" s="29"/>
      <c r="H18" s="29"/>
      <c r="I18" s="41"/>
      <c r="J18" s="40">
        <f>J12</f>
        <v>112907</v>
      </c>
      <c r="K18" s="53"/>
      <c r="L18" s="54"/>
    </row>
    <row r="19" spans="1:12">
      <c r="A19" s="30"/>
      <c r="B19" s="30"/>
      <c r="C19" s="31"/>
      <c r="D19" s="32"/>
      <c r="E19" s="32"/>
      <c r="F19" s="32"/>
      <c r="G19" s="33" t="s">
        <v>116</v>
      </c>
      <c r="H19" s="33"/>
      <c r="I19" s="35"/>
      <c r="J19" s="33"/>
      <c r="K19" s="33"/>
      <c r="L19" s="33"/>
    </row>
    <row r="20" spans="1:12">
      <c r="A20" s="30"/>
      <c r="B20" s="34"/>
      <c r="C20" s="35"/>
      <c r="D20" s="36"/>
      <c r="E20" s="36"/>
      <c r="F20" s="36"/>
      <c r="G20" s="37">
        <v>44768</v>
      </c>
      <c r="H20" s="37"/>
      <c r="I20" s="35"/>
      <c r="J20" s="37"/>
      <c r="K20" s="37"/>
      <c r="L20" s="37"/>
    </row>
  </sheetData>
  <mergeCells count="38">
    <mergeCell ref="A1:L1"/>
    <mergeCell ref="C2:D2"/>
    <mergeCell ref="F2:G2"/>
    <mergeCell ref="I2:J2"/>
    <mergeCell ref="A3:L3"/>
    <mergeCell ref="C4:G4"/>
    <mergeCell ref="K4:L4"/>
    <mergeCell ref="C5:G5"/>
    <mergeCell ref="K5:L5"/>
    <mergeCell ref="C6:G6"/>
    <mergeCell ref="K6:L6"/>
    <mergeCell ref="C7:G7"/>
    <mergeCell ref="K7:L7"/>
    <mergeCell ref="C8:G8"/>
    <mergeCell ref="K8:L8"/>
    <mergeCell ref="C9:G9"/>
    <mergeCell ref="K9:L9"/>
    <mergeCell ref="C10:G10"/>
    <mergeCell ref="K10:L10"/>
    <mergeCell ref="C11:G11"/>
    <mergeCell ref="K11:L11"/>
    <mergeCell ref="C12:G12"/>
    <mergeCell ref="K12:L12"/>
    <mergeCell ref="A13:L13"/>
    <mergeCell ref="C14:F14"/>
    <mergeCell ref="K14:L14"/>
    <mergeCell ref="C15:F15"/>
    <mergeCell ref="K15:L15"/>
    <mergeCell ref="C16:F16"/>
    <mergeCell ref="K16:L16"/>
    <mergeCell ref="A17:F17"/>
    <mergeCell ref="K17:L17"/>
    <mergeCell ref="A18:F18"/>
    <mergeCell ref="K18:L18"/>
    <mergeCell ref="C19:D19"/>
    <mergeCell ref="G19:L19"/>
    <mergeCell ref="C20:D20"/>
    <mergeCell ref="G20:L20"/>
  </mergeCells>
  <printOptions horizontalCentered="1"/>
  <pageMargins left="0.314583333333333" right="0.314583333333333" top="0.786805555555556" bottom="0.708333333333333" header="0.5" footer="0.5"/>
  <pageSetup paperSize="9" orientation="landscape" horizontalDpi="600"/>
  <headerFooter>
    <oddFooter>&amp;C第 &amp;P 页，共 &amp;N 页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F0"/>
  </sheetPr>
  <dimension ref="A1:L20"/>
  <sheetViews>
    <sheetView workbookViewId="0">
      <selection activeCell="E220" sqref="E220"/>
    </sheetView>
  </sheetViews>
  <sheetFormatPr defaultColWidth="9" defaultRowHeight="12.75"/>
  <cols>
    <col min="1" max="1" width="6.875" style="2" customWidth="1"/>
    <col min="2" max="2" width="11" style="2" customWidth="1"/>
    <col min="3" max="3" width="12.375" style="2" customWidth="1"/>
    <col min="4" max="4" width="12.625" style="2" customWidth="1"/>
    <col min="5" max="5" width="7.875" style="2" customWidth="1"/>
    <col min="6" max="6" width="11.625" style="2" customWidth="1"/>
    <col min="7" max="7" width="10.875" style="2" customWidth="1"/>
    <col min="8" max="8" width="12.375" style="2" customWidth="1"/>
    <col min="9" max="9" width="11.625" style="3" customWidth="1"/>
    <col min="10" max="10" width="11.5" style="2" customWidth="1"/>
    <col min="11" max="11" width="21.625" style="2" customWidth="1"/>
    <col min="12" max="12" width="11" style="2" customWidth="1"/>
    <col min="13" max="13" width="9.375" style="2"/>
    <col min="14" max="14" width="12.625" style="2"/>
    <col min="15" max="16383" width="5.625" style="2"/>
    <col min="16384" max="16384" width="9" style="2"/>
  </cols>
  <sheetData>
    <row r="1" s="1" customFormat="1" ht="33" customHeight="1" spans="1:12">
      <c r="A1" s="4" t="s">
        <v>74</v>
      </c>
      <c r="B1" s="5"/>
      <c r="C1" s="5"/>
      <c r="D1" s="5"/>
      <c r="E1" s="5"/>
      <c r="F1" s="5"/>
      <c r="G1" s="5"/>
      <c r="H1" s="5"/>
      <c r="I1" s="38"/>
      <c r="J1" s="5"/>
      <c r="K1" s="5"/>
      <c r="L1" s="5"/>
    </row>
    <row r="2" ht="21" customHeight="1" spans="1:12">
      <c r="A2" s="6" t="s">
        <v>194</v>
      </c>
      <c r="B2" s="7" t="s">
        <v>76</v>
      </c>
      <c r="C2" s="8" t="s">
        <v>341</v>
      </c>
      <c r="D2" s="8"/>
      <c r="E2" s="7" t="s">
        <v>78</v>
      </c>
      <c r="F2" s="8" t="s">
        <v>79</v>
      </c>
      <c r="G2" s="8"/>
      <c r="H2" s="7" t="s">
        <v>80</v>
      </c>
      <c r="I2" s="39" t="s">
        <v>196</v>
      </c>
      <c r="J2" s="8"/>
      <c r="K2" s="7" t="s">
        <v>82</v>
      </c>
      <c r="L2" s="24">
        <v>4</v>
      </c>
    </row>
    <row r="3" ht="22" customHeight="1" spans="1:12">
      <c r="A3" s="9" t="s">
        <v>83</v>
      </c>
      <c r="B3" s="9"/>
      <c r="C3" s="9"/>
      <c r="D3" s="9"/>
      <c r="E3" s="9"/>
      <c r="F3" s="9"/>
      <c r="G3" s="9"/>
      <c r="H3" s="9"/>
      <c r="I3" s="40"/>
      <c r="J3" s="9"/>
      <c r="K3" s="9"/>
      <c r="L3" s="20"/>
    </row>
    <row r="4" ht="22" customHeight="1" spans="1:12">
      <c r="A4" s="10" t="s">
        <v>84</v>
      </c>
      <c r="B4" s="11" t="s">
        <v>85</v>
      </c>
      <c r="C4" s="11" t="s">
        <v>86</v>
      </c>
      <c r="D4" s="11"/>
      <c r="E4" s="11"/>
      <c r="F4" s="11"/>
      <c r="G4" s="11"/>
      <c r="H4" s="12" t="s">
        <v>197</v>
      </c>
      <c r="I4" s="41" t="s">
        <v>88</v>
      </c>
      <c r="J4" s="41" t="s">
        <v>89</v>
      </c>
      <c r="K4" s="11" t="s">
        <v>106</v>
      </c>
      <c r="L4" s="42"/>
    </row>
    <row r="5" ht="22" customHeight="1" spans="1:12">
      <c r="A5" s="10">
        <v>1</v>
      </c>
      <c r="B5" s="10" t="s">
        <v>342</v>
      </c>
      <c r="C5" s="13" t="s">
        <v>212</v>
      </c>
      <c r="D5" s="14"/>
      <c r="E5" s="14"/>
      <c r="F5" s="14"/>
      <c r="G5" s="15"/>
      <c r="H5" s="16">
        <f>5*2.8</f>
        <v>14</v>
      </c>
      <c r="I5" s="41">
        <v>400</v>
      </c>
      <c r="J5" s="43">
        <f t="shared" ref="J5:J8" si="0">H5*I5</f>
        <v>5600</v>
      </c>
      <c r="K5" s="46" t="s">
        <v>343</v>
      </c>
      <c r="L5" s="47"/>
    </row>
    <row r="6" ht="22" customHeight="1" spans="1:12">
      <c r="A6" s="10">
        <v>2</v>
      </c>
      <c r="B6" s="10" t="s">
        <v>344</v>
      </c>
      <c r="C6" s="13" t="s">
        <v>199</v>
      </c>
      <c r="D6" s="14"/>
      <c r="E6" s="14"/>
      <c r="F6" s="14"/>
      <c r="G6" s="15"/>
      <c r="H6" s="16">
        <f>14.1*6.5</f>
        <v>91.65</v>
      </c>
      <c r="I6" s="41">
        <v>490</v>
      </c>
      <c r="J6" s="43">
        <f t="shared" si="0"/>
        <v>44909</v>
      </c>
      <c r="K6" s="46" t="s">
        <v>345</v>
      </c>
      <c r="L6" s="47"/>
    </row>
    <row r="7" ht="22" customHeight="1" spans="1:12">
      <c r="A7" s="10">
        <v>3</v>
      </c>
      <c r="B7" s="10" t="s">
        <v>346</v>
      </c>
      <c r="C7" s="13" t="s">
        <v>199</v>
      </c>
      <c r="D7" s="14"/>
      <c r="E7" s="14"/>
      <c r="F7" s="14"/>
      <c r="G7" s="15"/>
      <c r="H7" s="16">
        <f>15.8*4.6</f>
        <v>72.68</v>
      </c>
      <c r="I7" s="41">
        <v>420</v>
      </c>
      <c r="J7" s="43">
        <f t="shared" si="0"/>
        <v>30526</v>
      </c>
      <c r="K7" s="46" t="s">
        <v>347</v>
      </c>
      <c r="L7" s="47"/>
    </row>
    <row r="8" ht="22" customHeight="1" spans="1:12">
      <c r="A8" s="10">
        <v>4</v>
      </c>
      <c r="B8" s="10" t="s">
        <v>348</v>
      </c>
      <c r="C8" s="13" t="s">
        <v>199</v>
      </c>
      <c r="D8" s="14"/>
      <c r="E8" s="14"/>
      <c r="F8" s="14"/>
      <c r="G8" s="15"/>
      <c r="H8" s="16">
        <f>13.5*6.4</f>
        <v>86.4</v>
      </c>
      <c r="I8" s="41">
        <v>483</v>
      </c>
      <c r="J8" s="43">
        <f t="shared" si="0"/>
        <v>41731</v>
      </c>
      <c r="K8" s="46" t="s">
        <v>337</v>
      </c>
      <c r="L8" s="47"/>
    </row>
    <row r="9" ht="22" customHeight="1" spans="1:12">
      <c r="A9" s="10"/>
      <c r="B9" s="10"/>
      <c r="C9" s="13"/>
      <c r="D9" s="14"/>
      <c r="E9" s="14"/>
      <c r="F9" s="14"/>
      <c r="G9" s="15"/>
      <c r="H9" s="16"/>
      <c r="I9" s="41"/>
      <c r="J9" s="43"/>
      <c r="K9" s="46"/>
      <c r="L9" s="47"/>
    </row>
    <row r="10" ht="22" customHeight="1" spans="1:12">
      <c r="A10" s="6"/>
      <c r="B10" s="10"/>
      <c r="C10" s="13"/>
      <c r="D10" s="14"/>
      <c r="E10" s="14"/>
      <c r="F10" s="14"/>
      <c r="G10" s="15"/>
      <c r="H10" s="55"/>
      <c r="I10" s="40"/>
      <c r="J10" s="48"/>
      <c r="K10" s="56"/>
      <c r="L10" s="47"/>
    </row>
    <row r="11" ht="22" customHeight="1" spans="1:12">
      <c r="A11" s="10"/>
      <c r="B11" s="10"/>
      <c r="C11" s="13"/>
      <c r="D11" s="14"/>
      <c r="E11" s="14"/>
      <c r="F11" s="14"/>
      <c r="G11" s="15"/>
      <c r="H11" s="16"/>
      <c r="I11" s="41"/>
      <c r="J11" s="43"/>
      <c r="K11" s="46"/>
      <c r="L11" s="47"/>
    </row>
    <row r="12" ht="18" customHeight="1" spans="1:12">
      <c r="A12" s="10"/>
      <c r="B12" s="10"/>
      <c r="C12" s="18" t="s">
        <v>99</v>
      </c>
      <c r="D12" s="19"/>
      <c r="E12" s="19"/>
      <c r="F12" s="19"/>
      <c r="G12" s="20"/>
      <c r="H12" s="16">
        <f>SUM(H5:H11)</f>
        <v>264.73</v>
      </c>
      <c r="I12" s="41"/>
      <c r="J12" s="48">
        <f>SUM(J5:J11)</f>
        <v>122766</v>
      </c>
      <c r="K12" s="46"/>
      <c r="L12" s="47"/>
    </row>
    <row r="13" ht="30" customHeight="1" spans="1:12">
      <c r="A13" s="6" t="s">
        <v>138</v>
      </c>
      <c r="B13" s="6"/>
      <c r="C13" s="6"/>
      <c r="D13" s="6"/>
      <c r="E13" s="6"/>
      <c r="F13" s="6"/>
      <c r="G13" s="6"/>
      <c r="H13" s="6"/>
      <c r="I13" s="49"/>
      <c r="J13" s="6"/>
      <c r="K13" s="6"/>
      <c r="L13" s="6"/>
    </row>
    <row r="14" ht="26" customHeight="1" spans="1:12">
      <c r="A14" s="10" t="s">
        <v>101</v>
      </c>
      <c r="B14" s="11" t="s">
        <v>102</v>
      </c>
      <c r="C14" s="16" t="s">
        <v>103</v>
      </c>
      <c r="D14" s="16"/>
      <c r="E14" s="16"/>
      <c r="F14" s="16"/>
      <c r="G14" s="16" t="s">
        <v>104</v>
      </c>
      <c r="H14" s="12" t="s">
        <v>105</v>
      </c>
      <c r="I14" s="41" t="s">
        <v>88</v>
      </c>
      <c r="J14" s="41" t="s">
        <v>89</v>
      </c>
      <c r="K14" s="50" t="s">
        <v>106</v>
      </c>
      <c r="L14" s="42"/>
    </row>
    <row r="15" ht="25" customHeight="1" spans="1:12">
      <c r="A15" s="10">
        <v>1</v>
      </c>
      <c r="B15" s="10" t="s">
        <v>204</v>
      </c>
      <c r="C15" s="10" t="s">
        <v>205</v>
      </c>
      <c r="D15" s="10"/>
      <c r="E15" s="10"/>
      <c r="F15" s="10"/>
      <c r="G15" s="16" t="s">
        <v>109</v>
      </c>
      <c r="H15" s="12">
        <f>9*3</f>
        <v>27</v>
      </c>
      <c r="I15" s="43">
        <v>45</v>
      </c>
      <c r="J15" s="41">
        <f>H15*I15</f>
        <v>1215</v>
      </c>
      <c r="K15" s="51"/>
      <c r="L15" s="52"/>
    </row>
    <row r="16" ht="22" customHeight="1" spans="1:12">
      <c r="A16" s="10">
        <v>2</v>
      </c>
      <c r="B16" s="10" t="s">
        <v>204</v>
      </c>
      <c r="C16" s="10" t="s">
        <v>349</v>
      </c>
      <c r="D16" s="10"/>
      <c r="E16" s="10"/>
      <c r="F16" s="10"/>
      <c r="G16" s="16" t="s">
        <v>109</v>
      </c>
      <c r="H16" s="25">
        <f>16.5*4.1</f>
        <v>67.65</v>
      </c>
      <c r="I16" s="43">
        <v>265</v>
      </c>
      <c r="J16" s="41">
        <f>H16*I16</f>
        <v>17927</v>
      </c>
      <c r="K16" s="51"/>
      <c r="L16" s="52"/>
    </row>
    <row r="17" ht="18" customHeight="1" spans="1:12">
      <c r="A17" s="18" t="s">
        <v>99</v>
      </c>
      <c r="B17" s="19"/>
      <c r="C17" s="19"/>
      <c r="D17" s="19"/>
      <c r="E17" s="19"/>
      <c r="F17" s="20"/>
      <c r="G17" s="12"/>
      <c r="H17" s="12"/>
      <c r="I17" s="41"/>
      <c r="J17" s="40">
        <f>SUM(J15:J16)</f>
        <v>19142</v>
      </c>
      <c r="K17" s="53"/>
      <c r="L17" s="54"/>
    </row>
    <row r="18" ht="18" customHeight="1" spans="1:12">
      <c r="A18" s="26" t="s">
        <v>115</v>
      </c>
      <c r="B18" s="27"/>
      <c r="C18" s="27"/>
      <c r="D18" s="27"/>
      <c r="E18" s="27"/>
      <c r="F18" s="28"/>
      <c r="G18" s="29"/>
      <c r="H18" s="29">
        <f>SUM(H15:H17)</f>
        <v>94.65</v>
      </c>
      <c r="I18" s="41"/>
      <c r="J18" s="40">
        <f>J12+J17</f>
        <v>141908</v>
      </c>
      <c r="K18" s="53"/>
      <c r="L18" s="54"/>
    </row>
    <row r="19" spans="1:12">
      <c r="A19" s="30"/>
      <c r="B19" s="30"/>
      <c r="C19" s="31"/>
      <c r="D19" s="32"/>
      <c r="E19" s="32"/>
      <c r="F19" s="32"/>
      <c r="G19" s="33" t="s">
        <v>116</v>
      </c>
      <c r="H19" s="33"/>
      <c r="I19" s="35"/>
      <c r="J19" s="33"/>
      <c r="K19" s="33"/>
      <c r="L19" s="33"/>
    </row>
    <row r="20" spans="1:12">
      <c r="A20" s="30"/>
      <c r="B20" s="34"/>
      <c r="C20" s="35"/>
      <c r="D20" s="36"/>
      <c r="E20" s="36"/>
      <c r="F20" s="36"/>
      <c r="G20" s="37">
        <v>44768</v>
      </c>
      <c r="H20" s="37"/>
      <c r="I20" s="35"/>
      <c r="J20" s="37"/>
      <c r="K20" s="37"/>
      <c r="L20" s="37"/>
    </row>
  </sheetData>
  <mergeCells count="38">
    <mergeCell ref="A1:L1"/>
    <mergeCell ref="C2:D2"/>
    <mergeCell ref="F2:G2"/>
    <mergeCell ref="I2:J2"/>
    <mergeCell ref="A3:L3"/>
    <mergeCell ref="C4:G4"/>
    <mergeCell ref="K4:L4"/>
    <mergeCell ref="C5:G5"/>
    <mergeCell ref="K5:L5"/>
    <mergeCell ref="C6:G6"/>
    <mergeCell ref="K6:L6"/>
    <mergeCell ref="C7:G7"/>
    <mergeCell ref="K7:L7"/>
    <mergeCell ref="C8:G8"/>
    <mergeCell ref="K8:L8"/>
    <mergeCell ref="C9:G9"/>
    <mergeCell ref="K9:L9"/>
    <mergeCell ref="C10:G10"/>
    <mergeCell ref="K10:L10"/>
    <mergeCell ref="C11:G11"/>
    <mergeCell ref="K11:L11"/>
    <mergeCell ref="C12:G12"/>
    <mergeCell ref="K12:L12"/>
    <mergeCell ref="A13:L13"/>
    <mergeCell ref="C14:F14"/>
    <mergeCell ref="K14:L14"/>
    <mergeCell ref="C15:F15"/>
    <mergeCell ref="K15:L15"/>
    <mergeCell ref="C16:F16"/>
    <mergeCell ref="K16:L16"/>
    <mergeCell ref="A17:F17"/>
    <mergeCell ref="K17:L17"/>
    <mergeCell ref="A18:F18"/>
    <mergeCell ref="K18:L18"/>
    <mergeCell ref="C19:D19"/>
    <mergeCell ref="G19:L19"/>
    <mergeCell ref="C20:D20"/>
    <mergeCell ref="G20:L20"/>
  </mergeCells>
  <printOptions horizontalCentered="1"/>
  <pageMargins left="0.314583333333333" right="0.314583333333333" top="0.786805555555556" bottom="0.708333333333333" header="0.5" footer="0.5"/>
  <pageSetup paperSize="9" orientation="landscape" horizontalDpi="600"/>
  <headerFooter>
    <oddFooter>&amp;C第 &amp;P 页，共 &amp;N 页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F0"/>
  </sheetPr>
  <dimension ref="A1:L20"/>
  <sheetViews>
    <sheetView workbookViewId="0">
      <selection activeCell="E220" sqref="E220"/>
    </sheetView>
  </sheetViews>
  <sheetFormatPr defaultColWidth="9" defaultRowHeight="12.75"/>
  <cols>
    <col min="1" max="1" width="6.875" style="2" customWidth="1"/>
    <col min="2" max="2" width="11" style="2" customWidth="1"/>
    <col min="3" max="3" width="12.375" style="2" customWidth="1"/>
    <col min="4" max="4" width="12.625" style="2" customWidth="1"/>
    <col min="5" max="5" width="7.875" style="2" customWidth="1"/>
    <col min="6" max="6" width="11.625" style="2" customWidth="1"/>
    <col min="7" max="7" width="10.875" style="2" customWidth="1"/>
    <col min="8" max="8" width="12.125" style="2" customWidth="1"/>
    <col min="9" max="9" width="11.625" style="3" customWidth="1"/>
    <col min="10" max="10" width="11.5" style="2" customWidth="1"/>
    <col min="11" max="11" width="21.625" style="2" customWidth="1"/>
    <col min="12" max="12" width="11" style="2" customWidth="1"/>
    <col min="13" max="15" width="5.625" style="2"/>
    <col min="16" max="16" width="12.625" style="2"/>
    <col min="17" max="16384" width="5.625" style="2"/>
  </cols>
  <sheetData>
    <row r="1" s="1" customFormat="1" ht="33" customHeight="1" spans="1:12">
      <c r="A1" s="4" t="s">
        <v>74</v>
      </c>
      <c r="B1" s="5"/>
      <c r="C1" s="5"/>
      <c r="D1" s="5"/>
      <c r="E1" s="5"/>
      <c r="F1" s="5"/>
      <c r="G1" s="5"/>
      <c r="H1" s="5"/>
      <c r="I1" s="38"/>
      <c r="J1" s="5"/>
      <c r="K1" s="5"/>
      <c r="L1" s="5"/>
    </row>
    <row r="2" ht="21" customHeight="1" spans="1:12">
      <c r="A2" s="6" t="s">
        <v>194</v>
      </c>
      <c r="B2" s="7" t="s">
        <v>76</v>
      </c>
      <c r="C2" s="8" t="s">
        <v>350</v>
      </c>
      <c r="D2" s="8"/>
      <c r="E2" s="7" t="s">
        <v>78</v>
      </c>
      <c r="F2" s="8" t="s">
        <v>79</v>
      </c>
      <c r="G2" s="8"/>
      <c r="H2" s="7" t="s">
        <v>80</v>
      </c>
      <c r="I2" s="39" t="s">
        <v>196</v>
      </c>
      <c r="J2" s="8"/>
      <c r="K2" s="7" t="s">
        <v>82</v>
      </c>
      <c r="L2" s="24">
        <v>6</v>
      </c>
    </row>
    <row r="3" ht="22" customHeight="1" spans="1:12">
      <c r="A3" s="9" t="s">
        <v>83</v>
      </c>
      <c r="B3" s="9"/>
      <c r="C3" s="9"/>
      <c r="D3" s="9"/>
      <c r="E3" s="9"/>
      <c r="F3" s="9"/>
      <c r="G3" s="9"/>
      <c r="H3" s="9"/>
      <c r="I3" s="40"/>
      <c r="J3" s="9"/>
      <c r="K3" s="9"/>
      <c r="L3" s="20"/>
    </row>
    <row r="4" ht="22" customHeight="1" spans="1:12">
      <c r="A4" s="10" t="s">
        <v>84</v>
      </c>
      <c r="B4" s="11" t="s">
        <v>85</v>
      </c>
      <c r="C4" s="11" t="s">
        <v>86</v>
      </c>
      <c r="D4" s="11"/>
      <c r="E4" s="11"/>
      <c r="F4" s="11"/>
      <c r="G4" s="11"/>
      <c r="H4" s="12" t="s">
        <v>197</v>
      </c>
      <c r="I4" s="41" t="s">
        <v>88</v>
      </c>
      <c r="J4" s="41" t="s">
        <v>89</v>
      </c>
      <c r="K4" s="11" t="s">
        <v>106</v>
      </c>
      <c r="L4" s="42"/>
    </row>
    <row r="5" ht="22" customHeight="1" spans="1:12">
      <c r="A5" s="10">
        <v>1</v>
      </c>
      <c r="B5" s="10" t="s">
        <v>351</v>
      </c>
      <c r="C5" s="13" t="s">
        <v>242</v>
      </c>
      <c r="D5" s="14"/>
      <c r="E5" s="14"/>
      <c r="F5" s="14"/>
      <c r="G5" s="15"/>
      <c r="H5" s="16">
        <f>15*6.1</f>
        <v>91.5</v>
      </c>
      <c r="I5" s="41">
        <v>480</v>
      </c>
      <c r="J5" s="43">
        <f t="shared" ref="J5:J10" si="0">H5*I5</f>
        <v>43920</v>
      </c>
      <c r="K5" s="46" t="s">
        <v>352</v>
      </c>
      <c r="L5" s="47"/>
    </row>
    <row r="6" ht="22" customHeight="1" spans="1:12">
      <c r="A6" s="10">
        <v>2</v>
      </c>
      <c r="B6" s="10" t="s">
        <v>353</v>
      </c>
      <c r="C6" s="13" t="s">
        <v>199</v>
      </c>
      <c r="D6" s="14"/>
      <c r="E6" s="14"/>
      <c r="F6" s="14"/>
      <c r="G6" s="15"/>
      <c r="H6" s="16">
        <f>18.2*6</f>
        <v>109.2</v>
      </c>
      <c r="I6" s="41">
        <v>460</v>
      </c>
      <c r="J6" s="43">
        <f t="shared" si="0"/>
        <v>50232</v>
      </c>
      <c r="K6" s="46" t="s">
        <v>354</v>
      </c>
      <c r="L6" s="47"/>
    </row>
    <row r="7" ht="22" customHeight="1" spans="1:12">
      <c r="A7" s="10">
        <v>3</v>
      </c>
      <c r="B7" s="10" t="s">
        <v>355</v>
      </c>
      <c r="C7" s="13" t="s">
        <v>356</v>
      </c>
      <c r="D7" s="14"/>
      <c r="E7" s="14"/>
      <c r="F7" s="14"/>
      <c r="G7" s="15"/>
      <c r="H7" s="16">
        <f>6*4.7</f>
        <v>28.2</v>
      </c>
      <c r="I7" s="41">
        <v>372</v>
      </c>
      <c r="J7" s="43">
        <f t="shared" si="0"/>
        <v>10490</v>
      </c>
      <c r="K7" s="46" t="s">
        <v>357</v>
      </c>
      <c r="L7" s="47"/>
    </row>
    <row r="8" ht="22" customHeight="1" spans="1:12">
      <c r="A8" s="10">
        <v>4</v>
      </c>
      <c r="B8" s="10" t="s">
        <v>358</v>
      </c>
      <c r="C8" s="13" t="s">
        <v>242</v>
      </c>
      <c r="D8" s="14"/>
      <c r="E8" s="14"/>
      <c r="F8" s="14"/>
      <c r="G8" s="15"/>
      <c r="H8" s="16">
        <f>6*4.1</f>
        <v>24.6</v>
      </c>
      <c r="I8" s="41">
        <v>436</v>
      </c>
      <c r="J8" s="43">
        <f t="shared" si="0"/>
        <v>10726</v>
      </c>
      <c r="K8" s="46" t="s">
        <v>359</v>
      </c>
      <c r="L8" s="47"/>
    </row>
    <row r="9" ht="22" customHeight="1" spans="1:12">
      <c r="A9" s="10">
        <v>5</v>
      </c>
      <c r="B9" s="10" t="s">
        <v>360</v>
      </c>
      <c r="C9" s="13" t="s">
        <v>199</v>
      </c>
      <c r="D9" s="14"/>
      <c r="E9" s="14"/>
      <c r="F9" s="14"/>
      <c r="G9" s="15"/>
      <c r="H9" s="16">
        <f>12*6.1</f>
        <v>73.2</v>
      </c>
      <c r="I9" s="41">
        <v>499</v>
      </c>
      <c r="J9" s="43">
        <f t="shared" si="0"/>
        <v>36527</v>
      </c>
      <c r="K9" s="46" t="s">
        <v>361</v>
      </c>
      <c r="L9" s="47"/>
    </row>
    <row r="10" ht="22" customHeight="1" spans="1:12">
      <c r="A10" s="6">
        <v>6</v>
      </c>
      <c r="B10" s="75" t="s">
        <v>362</v>
      </c>
      <c r="C10" s="63" t="s">
        <v>242</v>
      </c>
      <c r="D10" s="14"/>
      <c r="E10" s="14"/>
      <c r="F10" s="14"/>
      <c r="G10" s="15"/>
      <c r="H10" s="55">
        <f>16.7*8.3</f>
        <v>138.61</v>
      </c>
      <c r="I10" s="40">
        <v>467</v>
      </c>
      <c r="J10" s="48">
        <f t="shared" si="0"/>
        <v>64731</v>
      </c>
      <c r="K10" s="86" t="s">
        <v>363</v>
      </c>
      <c r="L10" s="47"/>
    </row>
    <row r="11" ht="22" customHeight="1" spans="1:12">
      <c r="A11" s="10"/>
      <c r="B11" s="10"/>
      <c r="C11" s="13"/>
      <c r="D11" s="14"/>
      <c r="E11" s="14"/>
      <c r="F11" s="14"/>
      <c r="G11" s="15"/>
      <c r="H11" s="16"/>
      <c r="I11" s="41"/>
      <c r="J11" s="43"/>
      <c r="K11" s="46"/>
      <c r="L11" s="47"/>
    </row>
    <row r="12" ht="18" customHeight="1" spans="1:12">
      <c r="A12" s="10"/>
      <c r="B12" s="10"/>
      <c r="C12" s="18" t="s">
        <v>99</v>
      </c>
      <c r="D12" s="19"/>
      <c r="E12" s="19"/>
      <c r="F12" s="19"/>
      <c r="G12" s="20"/>
      <c r="H12" s="16">
        <f>SUM(H5:H11)</f>
        <v>465.31</v>
      </c>
      <c r="I12" s="41"/>
      <c r="J12" s="48">
        <f>SUM(J5:J11)</f>
        <v>216626</v>
      </c>
      <c r="K12" s="46"/>
      <c r="L12" s="47"/>
    </row>
    <row r="13" ht="30" customHeight="1" spans="1:12">
      <c r="A13" s="6" t="s">
        <v>138</v>
      </c>
      <c r="B13" s="6"/>
      <c r="C13" s="6"/>
      <c r="D13" s="6"/>
      <c r="E13" s="6"/>
      <c r="F13" s="6"/>
      <c r="G13" s="6"/>
      <c r="H13" s="6"/>
      <c r="I13" s="49"/>
      <c r="J13" s="6"/>
      <c r="K13" s="6"/>
      <c r="L13" s="6"/>
    </row>
    <row r="14" ht="26" customHeight="1" spans="1:12">
      <c r="A14" s="10" t="s">
        <v>101</v>
      </c>
      <c r="B14" s="11" t="s">
        <v>102</v>
      </c>
      <c r="C14" s="16" t="s">
        <v>103</v>
      </c>
      <c r="D14" s="16"/>
      <c r="E14" s="16"/>
      <c r="F14" s="16"/>
      <c r="G14" s="16" t="s">
        <v>104</v>
      </c>
      <c r="H14" s="12" t="s">
        <v>105</v>
      </c>
      <c r="I14" s="41" t="s">
        <v>88</v>
      </c>
      <c r="J14" s="41" t="s">
        <v>89</v>
      </c>
      <c r="K14" s="50" t="s">
        <v>106</v>
      </c>
      <c r="L14" s="42"/>
    </row>
    <row r="15" ht="25" customHeight="1" spans="1:12">
      <c r="A15" s="10">
        <v>1</v>
      </c>
      <c r="B15" s="10" t="s">
        <v>204</v>
      </c>
      <c r="C15" s="10" t="s">
        <v>205</v>
      </c>
      <c r="D15" s="10"/>
      <c r="E15" s="10"/>
      <c r="F15" s="10"/>
      <c r="G15" s="16" t="s">
        <v>109</v>
      </c>
      <c r="H15" s="12">
        <f>3*34.3</f>
        <v>102.9</v>
      </c>
      <c r="I15" s="43">
        <v>90</v>
      </c>
      <c r="J15" s="41">
        <f>H15*I15</f>
        <v>9261</v>
      </c>
      <c r="K15" s="51"/>
      <c r="L15" s="52"/>
    </row>
    <row r="16" ht="22" customHeight="1" spans="1:12">
      <c r="A16" s="10"/>
      <c r="B16" s="10"/>
      <c r="C16" s="10"/>
      <c r="D16" s="10"/>
      <c r="E16" s="10"/>
      <c r="F16" s="10"/>
      <c r="G16" s="16"/>
      <c r="H16" s="25"/>
      <c r="I16" s="43"/>
      <c r="J16" s="41"/>
      <c r="K16" s="51"/>
      <c r="L16" s="52"/>
    </row>
    <row r="17" ht="18" customHeight="1" spans="1:12">
      <c r="A17" s="18" t="s">
        <v>99</v>
      </c>
      <c r="B17" s="19"/>
      <c r="C17" s="19"/>
      <c r="D17" s="19"/>
      <c r="E17" s="19"/>
      <c r="F17" s="20"/>
      <c r="G17" s="12"/>
      <c r="H17" s="12"/>
      <c r="I17" s="41"/>
      <c r="J17" s="40">
        <f>SUM(J15:J16)</f>
        <v>9261</v>
      </c>
      <c r="K17" s="53"/>
      <c r="L17" s="54"/>
    </row>
    <row r="18" ht="18" customHeight="1" spans="1:12">
      <c r="A18" s="26" t="s">
        <v>115</v>
      </c>
      <c r="B18" s="27"/>
      <c r="C18" s="27"/>
      <c r="D18" s="27"/>
      <c r="E18" s="27"/>
      <c r="F18" s="28"/>
      <c r="G18" s="29"/>
      <c r="H18" s="29">
        <f>SUM(H15:H17)</f>
        <v>102.9</v>
      </c>
      <c r="I18" s="41"/>
      <c r="J18" s="40">
        <f>J12+J17</f>
        <v>225887</v>
      </c>
      <c r="K18" s="53"/>
      <c r="L18" s="54"/>
    </row>
    <row r="19" spans="1:12">
      <c r="A19" s="30"/>
      <c r="B19" s="30"/>
      <c r="C19" s="31"/>
      <c r="D19" s="32"/>
      <c r="E19" s="32"/>
      <c r="F19" s="32"/>
      <c r="G19" s="33" t="s">
        <v>116</v>
      </c>
      <c r="H19" s="33"/>
      <c r="I19" s="35"/>
      <c r="J19" s="33"/>
      <c r="K19" s="33"/>
      <c r="L19" s="33"/>
    </row>
    <row r="20" spans="1:12">
      <c r="A20" s="30"/>
      <c r="B20" s="34"/>
      <c r="C20" s="35"/>
      <c r="D20" s="36"/>
      <c r="E20" s="36"/>
      <c r="F20" s="36"/>
      <c r="G20" s="37">
        <v>44768</v>
      </c>
      <c r="H20" s="37"/>
      <c r="I20" s="35"/>
      <c r="J20" s="37"/>
      <c r="K20" s="37"/>
      <c r="L20" s="37"/>
    </row>
  </sheetData>
  <mergeCells count="38">
    <mergeCell ref="A1:L1"/>
    <mergeCell ref="C2:D2"/>
    <mergeCell ref="F2:G2"/>
    <mergeCell ref="I2:J2"/>
    <mergeCell ref="A3:L3"/>
    <mergeCell ref="C4:G4"/>
    <mergeCell ref="K4:L4"/>
    <mergeCell ref="C5:G5"/>
    <mergeCell ref="K5:L5"/>
    <mergeCell ref="C6:G6"/>
    <mergeCell ref="K6:L6"/>
    <mergeCell ref="C7:G7"/>
    <mergeCell ref="K7:L7"/>
    <mergeCell ref="C8:G8"/>
    <mergeCell ref="K8:L8"/>
    <mergeCell ref="C9:G9"/>
    <mergeCell ref="K9:L9"/>
    <mergeCell ref="C10:G10"/>
    <mergeCell ref="K10:L10"/>
    <mergeCell ref="C11:G11"/>
    <mergeCell ref="K11:L11"/>
    <mergeCell ref="C12:G12"/>
    <mergeCell ref="K12:L12"/>
    <mergeCell ref="A13:L13"/>
    <mergeCell ref="C14:F14"/>
    <mergeCell ref="K14:L14"/>
    <mergeCell ref="C15:F15"/>
    <mergeCell ref="K15:L15"/>
    <mergeCell ref="C16:F16"/>
    <mergeCell ref="K16:L16"/>
    <mergeCell ref="A17:F17"/>
    <mergeCell ref="K17:L17"/>
    <mergeCell ref="A18:F18"/>
    <mergeCell ref="K18:L18"/>
    <mergeCell ref="C19:D19"/>
    <mergeCell ref="G19:L19"/>
    <mergeCell ref="C20:D20"/>
    <mergeCell ref="G20:L20"/>
  </mergeCells>
  <printOptions horizontalCentered="1"/>
  <pageMargins left="0.314583333333333" right="0.314583333333333" top="0.786805555555556" bottom="0.708333333333333" header="0.5" footer="0.5"/>
  <pageSetup paperSize="9" orientation="landscape" horizontalDpi="600"/>
  <headerFooter>
    <oddFooter>&amp;C第 &amp;P 页，共 &amp;N 页</oddFoot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F0"/>
  </sheetPr>
  <dimension ref="A1:L20"/>
  <sheetViews>
    <sheetView workbookViewId="0">
      <selection activeCell="E220" sqref="E220"/>
    </sheetView>
  </sheetViews>
  <sheetFormatPr defaultColWidth="9" defaultRowHeight="12.75"/>
  <cols>
    <col min="1" max="1" width="6.875" style="2" customWidth="1"/>
    <col min="2" max="2" width="11" style="2" customWidth="1"/>
    <col min="3" max="3" width="12.375" style="2" customWidth="1"/>
    <col min="4" max="4" width="12.625" style="2" customWidth="1"/>
    <col min="5" max="5" width="7.875" style="2" customWidth="1"/>
    <col min="6" max="6" width="11.625" style="2" customWidth="1"/>
    <col min="7" max="7" width="10.875" style="2" customWidth="1"/>
    <col min="8" max="8" width="13.875" style="2" customWidth="1"/>
    <col min="9" max="9" width="11.625" style="3" customWidth="1"/>
    <col min="10" max="10" width="11.5" style="2" customWidth="1"/>
    <col min="11" max="11" width="21.625" style="2" customWidth="1"/>
    <col min="12" max="12" width="11" style="2" customWidth="1"/>
    <col min="13" max="16384" width="5.625" style="2"/>
  </cols>
  <sheetData>
    <row r="1" s="1" customFormat="1" ht="33" customHeight="1" spans="1:12">
      <c r="A1" s="4" t="s">
        <v>74</v>
      </c>
      <c r="B1" s="5"/>
      <c r="C1" s="5"/>
      <c r="D1" s="5"/>
      <c r="E1" s="5"/>
      <c r="F1" s="5"/>
      <c r="G1" s="5"/>
      <c r="H1" s="5"/>
      <c r="I1" s="38"/>
      <c r="J1" s="5"/>
      <c r="K1" s="5"/>
      <c r="L1" s="5"/>
    </row>
    <row r="2" ht="21" customHeight="1" spans="1:12">
      <c r="A2" s="6" t="s">
        <v>194</v>
      </c>
      <c r="B2" s="7" t="s">
        <v>76</v>
      </c>
      <c r="C2" s="8" t="s">
        <v>364</v>
      </c>
      <c r="D2" s="8"/>
      <c r="E2" s="7" t="s">
        <v>78</v>
      </c>
      <c r="F2" s="8" t="s">
        <v>79</v>
      </c>
      <c r="G2" s="8"/>
      <c r="H2" s="7" t="s">
        <v>80</v>
      </c>
      <c r="I2" s="39" t="s">
        <v>196</v>
      </c>
      <c r="J2" s="8"/>
      <c r="K2" s="7" t="s">
        <v>82</v>
      </c>
      <c r="L2" s="24">
        <v>7</v>
      </c>
    </row>
    <row r="3" ht="22" customHeight="1" spans="1:12">
      <c r="A3" s="9" t="s">
        <v>83</v>
      </c>
      <c r="B3" s="9"/>
      <c r="C3" s="9"/>
      <c r="D3" s="9"/>
      <c r="E3" s="9"/>
      <c r="F3" s="9"/>
      <c r="G3" s="9"/>
      <c r="H3" s="9"/>
      <c r="I3" s="40"/>
      <c r="J3" s="9"/>
      <c r="K3" s="9"/>
      <c r="L3" s="20"/>
    </row>
    <row r="4" ht="22" customHeight="1" spans="1:12">
      <c r="A4" s="10" t="s">
        <v>84</v>
      </c>
      <c r="B4" s="11" t="s">
        <v>85</v>
      </c>
      <c r="C4" s="11" t="s">
        <v>86</v>
      </c>
      <c r="D4" s="11"/>
      <c r="E4" s="11"/>
      <c r="F4" s="11"/>
      <c r="G4" s="11"/>
      <c r="H4" s="12" t="s">
        <v>197</v>
      </c>
      <c r="I4" s="41" t="s">
        <v>88</v>
      </c>
      <c r="J4" s="41" t="s">
        <v>89</v>
      </c>
      <c r="K4" s="11" t="s">
        <v>106</v>
      </c>
      <c r="L4" s="42"/>
    </row>
    <row r="5" ht="22" customHeight="1" spans="1:12">
      <c r="A5" s="10">
        <v>1</v>
      </c>
      <c r="B5" s="10" t="s">
        <v>365</v>
      </c>
      <c r="C5" s="13" t="s">
        <v>366</v>
      </c>
      <c r="D5" s="14"/>
      <c r="E5" s="14"/>
      <c r="F5" s="14"/>
      <c r="G5" s="15"/>
      <c r="H5" s="16">
        <f>6.1*6</f>
        <v>36.6</v>
      </c>
      <c r="I5" s="41">
        <v>506</v>
      </c>
      <c r="J5" s="43">
        <f t="shared" ref="J5:J11" si="0">H5*I5</f>
        <v>18520</v>
      </c>
      <c r="K5" s="46" t="s">
        <v>367</v>
      </c>
      <c r="L5" s="47"/>
    </row>
    <row r="6" ht="22" customHeight="1" spans="1:12">
      <c r="A6" s="10">
        <v>2</v>
      </c>
      <c r="B6" s="10" t="s">
        <v>368</v>
      </c>
      <c r="C6" s="13" t="s">
        <v>199</v>
      </c>
      <c r="D6" s="14"/>
      <c r="E6" s="14"/>
      <c r="F6" s="14"/>
      <c r="G6" s="15"/>
      <c r="H6" s="16">
        <f>6.1*6</f>
        <v>36.6</v>
      </c>
      <c r="I6" s="41">
        <v>440</v>
      </c>
      <c r="J6" s="43">
        <f t="shared" si="0"/>
        <v>16104</v>
      </c>
      <c r="K6" s="46" t="s">
        <v>367</v>
      </c>
      <c r="L6" s="47"/>
    </row>
    <row r="7" ht="22" customHeight="1" spans="1:12">
      <c r="A7" s="10">
        <v>3</v>
      </c>
      <c r="B7" s="10" t="s">
        <v>369</v>
      </c>
      <c r="C7" s="13" t="s">
        <v>250</v>
      </c>
      <c r="D7" s="14"/>
      <c r="E7" s="14"/>
      <c r="F7" s="14"/>
      <c r="G7" s="15"/>
      <c r="H7" s="16">
        <f>12*6</f>
        <v>72</v>
      </c>
      <c r="I7" s="41">
        <v>855</v>
      </c>
      <c r="J7" s="43">
        <f t="shared" si="0"/>
        <v>61560</v>
      </c>
      <c r="K7" s="46" t="s">
        <v>370</v>
      </c>
      <c r="L7" s="47"/>
    </row>
    <row r="8" ht="22" customHeight="1" spans="1:12">
      <c r="A8" s="10">
        <v>4</v>
      </c>
      <c r="B8" s="10" t="s">
        <v>371</v>
      </c>
      <c r="C8" s="63" t="s">
        <v>372</v>
      </c>
      <c r="D8" s="14"/>
      <c r="E8" s="14"/>
      <c r="F8" s="14"/>
      <c r="G8" s="15"/>
      <c r="H8" s="16">
        <f>21*6</f>
        <v>126</v>
      </c>
      <c r="I8" s="41">
        <v>551</v>
      </c>
      <c r="J8" s="43">
        <f t="shared" si="0"/>
        <v>69426</v>
      </c>
      <c r="K8" s="46" t="s">
        <v>373</v>
      </c>
      <c r="L8" s="47"/>
    </row>
    <row r="9" ht="22" customHeight="1" spans="1:12">
      <c r="A9" s="10">
        <v>5</v>
      </c>
      <c r="B9" s="10" t="s">
        <v>374</v>
      </c>
      <c r="C9" s="13" t="s">
        <v>199</v>
      </c>
      <c r="D9" s="14"/>
      <c r="E9" s="14"/>
      <c r="F9" s="14"/>
      <c r="G9" s="15"/>
      <c r="H9" s="16">
        <f>9.2*4.2</f>
        <v>38.64</v>
      </c>
      <c r="I9" s="41">
        <v>463</v>
      </c>
      <c r="J9" s="43">
        <f t="shared" si="0"/>
        <v>17890</v>
      </c>
      <c r="K9" s="57" t="s">
        <v>375</v>
      </c>
      <c r="L9" s="47"/>
    </row>
    <row r="10" ht="22" customHeight="1" spans="1:12">
      <c r="A10" s="6">
        <v>6</v>
      </c>
      <c r="B10" s="75" t="s">
        <v>376</v>
      </c>
      <c r="C10" s="63" t="s">
        <v>199</v>
      </c>
      <c r="D10" s="14"/>
      <c r="E10" s="14"/>
      <c r="F10" s="14"/>
      <c r="G10" s="15"/>
      <c r="H10" s="16">
        <f>9*6</f>
        <v>54</v>
      </c>
      <c r="I10" s="41">
        <v>422</v>
      </c>
      <c r="J10" s="43">
        <f t="shared" si="0"/>
        <v>22788</v>
      </c>
      <c r="K10" s="57" t="s">
        <v>377</v>
      </c>
      <c r="L10" s="47"/>
    </row>
    <row r="11" ht="22" customHeight="1" spans="1:12">
      <c r="A11" s="10">
        <v>7</v>
      </c>
      <c r="B11" s="10" t="s">
        <v>378</v>
      </c>
      <c r="C11" s="13" t="s">
        <v>242</v>
      </c>
      <c r="D11" s="14"/>
      <c r="E11" s="14"/>
      <c r="F11" s="14"/>
      <c r="G11" s="15"/>
      <c r="H11" s="16">
        <f>9.4*6</f>
        <v>56.4</v>
      </c>
      <c r="I11" s="41">
        <v>446</v>
      </c>
      <c r="J11" s="43">
        <f t="shared" si="0"/>
        <v>25154</v>
      </c>
      <c r="K11" s="46" t="s">
        <v>379</v>
      </c>
      <c r="L11" s="47"/>
    </row>
    <row r="12" ht="18" customHeight="1" spans="1:12">
      <c r="A12" s="10"/>
      <c r="B12" s="10"/>
      <c r="C12" s="18" t="s">
        <v>99</v>
      </c>
      <c r="D12" s="19"/>
      <c r="E12" s="19"/>
      <c r="F12" s="19"/>
      <c r="G12" s="20"/>
      <c r="H12" s="16">
        <f>SUM(H5:H11)</f>
        <v>420.24</v>
      </c>
      <c r="I12" s="41"/>
      <c r="J12" s="48">
        <f>SUM(J5:J11)</f>
        <v>231442</v>
      </c>
      <c r="K12" s="46"/>
      <c r="L12" s="47"/>
    </row>
    <row r="13" ht="21" customHeight="1" spans="1:12">
      <c r="A13" s="6" t="s">
        <v>138</v>
      </c>
      <c r="B13" s="6"/>
      <c r="C13" s="6"/>
      <c r="D13" s="6"/>
      <c r="E13" s="6"/>
      <c r="F13" s="6"/>
      <c r="G13" s="6"/>
      <c r="H13" s="6"/>
      <c r="I13" s="49"/>
      <c r="J13" s="6"/>
      <c r="K13" s="6"/>
      <c r="L13" s="6"/>
    </row>
    <row r="14" ht="26" customHeight="1" spans="1:12">
      <c r="A14" s="10" t="s">
        <v>101</v>
      </c>
      <c r="B14" s="11" t="s">
        <v>102</v>
      </c>
      <c r="C14" s="16" t="s">
        <v>103</v>
      </c>
      <c r="D14" s="16"/>
      <c r="E14" s="16"/>
      <c r="F14" s="16"/>
      <c r="G14" s="16" t="s">
        <v>104</v>
      </c>
      <c r="H14" s="12" t="s">
        <v>105</v>
      </c>
      <c r="I14" s="41" t="s">
        <v>88</v>
      </c>
      <c r="J14" s="41" t="s">
        <v>89</v>
      </c>
      <c r="K14" s="50" t="s">
        <v>106</v>
      </c>
      <c r="L14" s="42"/>
    </row>
    <row r="15" ht="25" customHeight="1" spans="1:12">
      <c r="A15" s="10">
        <v>1</v>
      </c>
      <c r="B15" s="10" t="s">
        <v>204</v>
      </c>
      <c r="C15" s="10" t="s">
        <v>380</v>
      </c>
      <c r="D15" s="10"/>
      <c r="E15" s="10"/>
      <c r="F15" s="10"/>
      <c r="G15" s="16" t="s">
        <v>109</v>
      </c>
      <c r="H15" s="12">
        <f>6.3*6+8.8*6</f>
        <v>90.6</v>
      </c>
      <c r="I15" s="43">
        <f>140+90</f>
        <v>230</v>
      </c>
      <c r="J15" s="41">
        <f>H15*I15</f>
        <v>20838</v>
      </c>
      <c r="K15" s="51"/>
      <c r="L15" s="52"/>
    </row>
    <row r="16" ht="22" customHeight="1" spans="1:12">
      <c r="A16" s="10">
        <v>2</v>
      </c>
      <c r="B16" s="10" t="s">
        <v>204</v>
      </c>
      <c r="C16" s="10" t="s">
        <v>205</v>
      </c>
      <c r="D16" s="10"/>
      <c r="E16" s="10"/>
      <c r="F16" s="10"/>
      <c r="G16" s="16" t="s">
        <v>109</v>
      </c>
      <c r="H16" s="25">
        <f>7.4*2.8</f>
        <v>20.72</v>
      </c>
      <c r="I16" s="43">
        <v>45</v>
      </c>
      <c r="J16" s="41">
        <f>H16*I16</f>
        <v>932</v>
      </c>
      <c r="K16" s="51"/>
      <c r="L16" s="52"/>
    </row>
    <row r="17" ht="18" customHeight="1" spans="1:12">
      <c r="A17" s="18" t="s">
        <v>99</v>
      </c>
      <c r="B17" s="19"/>
      <c r="C17" s="19"/>
      <c r="D17" s="19"/>
      <c r="E17" s="19"/>
      <c r="F17" s="20"/>
      <c r="G17" s="12"/>
      <c r="H17" s="12"/>
      <c r="I17" s="41"/>
      <c r="J17" s="40">
        <f>SUM(J15:J16)</f>
        <v>21770</v>
      </c>
      <c r="K17" s="53"/>
      <c r="L17" s="54"/>
    </row>
    <row r="18" ht="18" customHeight="1" spans="1:12">
      <c r="A18" s="26" t="s">
        <v>115</v>
      </c>
      <c r="B18" s="27"/>
      <c r="C18" s="27"/>
      <c r="D18" s="27"/>
      <c r="E18" s="27"/>
      <c r="F18" s="28"/>
      <c r="G18" s="29"/>
      <c r="H18" s="29">
        <f>SUM(H15:H17)</f>
        <v>111.32</v>
      </c>
      <c r="I18" s="41"/>
      <c r="J18" s="40">
        <f>J12+J17</f>
        <v>253212</v>
      </c>
      <c r="K18" s="53"/>
      <c r="L18" s="54"/>
    </row>
    <row r="19" spans="1:12">
      <c r="A19" s="30"/>
      <c r="B19" s="30"/>
      <c r="C19" s="31"/>
      <c r="D19" s="32"/>
      <c r="E19" s="32"/>
      <c r="F19" s="32"/>
      <c r="G19" s="33" t="s">
        <v>116</v>
      </c>
      <c r="H19" s="33"/>
      <c r="I19" s="35"/>
      <c r="J19" s="33"/>
      <c r="K19" s="33"/>
      <c r="L19" s="33"/>
    </row>
    <row r="20" spans="1:12">
      <c r="A20" s="30"/>
      <c r="B20" s="34"/>
      <c r="C20" s="35"/>
      <c r="D20" s="36"/>
      <c r="E20" s="36"/>
      <c r="F20" s="36"/>
      <c r="G20" s="37">
        <v>44768</v>
      </c>
      <c r="H20" s="37"/>
      <c r="I20" s="35"/>
      <c r="J20" s="37"/>
      <c r="K20" s="37"/>
      <c r="L20" s="37"/>
    </row>
  </sheetData>
  <mergeCells count="38">
    <mergeCell ref="A1:L1"/>
    <mergeCell ref="C2:D2"/>
    <mergeCell ref="F2:G2"/>
    <mergeCell ref="I2:J2"/>
    <mergeCell ref="A3:L3"/>
    <mergeCell ref="C4:G4"/>
    <mergeCell ref="K4:L4"/>
    <mergeCell ref="C5:G5"/>
    <mergeCell ref="K5:L5"/>
    <mergeCell ref="C6:G6"/>
    <mergeCell ref="K6:L6"/>
    <mergeCell ref="C7:G7"/>
    <mergeCell ref="K7:L7"/>
    <mergeCell ref="C8:G8"/>
    <mergeCell ref="K8:L8"/>
    <mergeCell ref="C9:G9"/>
    <mergeCell ref="K9:L9"/>
    <mergeCell ref="C10:G10"/>
    <mergeCell ref="K10:L10"/>
    <mergeCell ref="C11:G11"/>
    <mergeCell ref="K11:L11"/>
    <mergeCell ref="C12:G12"/>
    <mergeCell ref="K12:L12"/>
    <mergeCell ref="A13:L13"/>
    <mergeCell ref="C14:F14"/>
    <mergeCell ref="K14:L14"/>
    <mergeCell ref="C15:F15"/>
    <mergeCell ref="K15:L15"/>
    <mergeCell ref="C16:F16"/>
    <mergeCell ref="K16:L16"/>
    <mergeCell ref="A17:F17"/>
    <mergeCell ref="K17:L17"/>
    <mergeCell ref="A18:F18"/>
    <mergeCell ref="K18:L18"/>
    <mergeCell ref="C19:D19"/>
    <mergeCell ref="G19:L19"/>
    <mergeCell ref="C20:D20"/>
    <mergeCell ref="G20:L20"/>
  </mergeCells>
  <printOptions horizontalCentered="1"/>
  <pageMargins left="0.314583333333333" right="0.314583333333333" top="0.786805555555556" bottom="0.708333333333333" header="0.5" footer="0.5"/>
  <pageSetup paperSize="9" orientation="landscape" horizontalDpi="600"/>
  <headerFooter>
    <oddFooter>&amp;C第 &amp;P 页，共 &amp;N 页</oddFoot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F0"/>
  </sheetPr>
  <dimension ref="A1:L20"/>
  <sheetViews>
    <sheetView workbookViewId="0">
      <selection activeCell="E220" sqref="E220"/>
    </sheetView>
  </sheetViews>
  <sheetFormatPr defaultColWidth="9" defaultRowHeight="12.75"/>
  <cols>
    <col min="1" max="1" width="6.875" style="2" customWidth="1"/>
    <col min="2" max="2" width="11" style="2" customWidth="1"/>
    <col min="3" max="3" width="12.375" style="2" customWidth="1"/>
    <col min="4" max="4" width="12.625" style="2" customWidth="1"/>
    <col min="5" max="5" width="7.875" style="2" customWidth="1"/>
    <col min="6" max="6" width="11.625" style="2" customWidth="1"/>
    <col min="7" max="7" width="10.875" style="2" customWidth="1"/>
    <col min="8" max="8" width="14.375" style="2" customWidth="1"/>
    <col min="9" max="9" width="11.625" style="3" customWidth="1"/>
    <col min="10" max="10" width="11.5" style="2" customWidth="1"/>
    <col min="11" max="11" width="21.625" style="2" customWidth="1"/>
    <col min="12" max="12" width="11" style="2" customWidth="1"/>
    <col min="13" max="13" width="5.625" style="2"/>
    <col min="14" max="14" width="12.625" style="2"/>
    <col min="15" max="15" width="9.375" style="2"/>
    <col min="16" max="16384" width="5.625" style="2"/>
  </cols>
  <sheetData>
    <row r="1" s="1" customFormat="1" ht="33" customHeight="1" spans="1:12">
      <c r="A1" s="4" t="s">
        <v>74</v>
      </c>
      <c r="B1" s="5"/>
      <c r="C1" s="5"/>
      <c r="D1" s="5"/>
      <c r="E1" s="5"/>
      <c r="F1" s="5"/>
      <c r="G1" s="5"/>
      <c r="H1" s="5"/>
      <c r="I1" s="38"/>
      <c r="J1" s="5"/>
      <c r="K1" s="5"/>
      <c r="L1" s="5"/>
    </row>
    <row r="2" ht="21" customHeight="1" spans="1:12">
      <c r="A2" s="6" t="s">
        <v>194</v>
      </c>
      <c r="B2" s="7" t="s">
        <v>76</v>
      </c>
      <c r="C2" s="8" t="s">
        <v>381</v>
      </c>
      <c r="D2" s="8"/>
      <c r="E2" s="7" t="s">
        <v>78</v>
      </c>
      <c r="F2" s="8" t="s">
        <v>79</v>
      </c>
      <c r="G2" s="8"/>
      <c r="H2" s="7" t="s">
        <v>80</v>
      </c>
      <c r="I2" s="39" t="s">
        <v>196</v>
      </c>
      <c r="J2" s="8"/>
      <c r="K2" s="7" t="s">
        <v>82</v>
      </c>
      <c r="L2" s="24">
        <v>3</v>
      </c>
    </row>
    <row r="3" ht="22" customHeight="1" spans="1:12">
      <c r="A3" s="9" t="s">
        <v>83</v>
      </c>
      <c r="B3" s="9"/>
      <c r="C3" s="9"/>
      <c r="D3" s="9"/>
      <c r="E3" s="9"/>
      <c r="F3" s="9"/>
      <c r="G3" s="9"/>
      <c r="H3" s="9"/>
      <c r="I3" s="40"/>
      <c r="J3" s="9"/>
      <c r="K3" s="9"/>
      <c r="L3" s="20"/>
    </row>
    <row r="4" ht="22" customHeight="1" spans="1:12">
      <c r="A4" s="10" t="s">
        <v>84</v>
      </c>
      <c r="B4" s="11" t="s">
        <v>85</v>
      </c>
      <c r="C4" s="11" t="s">
        <v>86</v>
      </c>
      <c r="D4" s="11"/>
      <c r="E4" s="11"/>
      <c r="F4" s="11"/>
      <c r="G4" s="11"/>
      <c r="H4" s="12" t="s">
        <v>197</v>
      </c>
      <c r="I4" s="41" t="s">
        <v>88</v>
      </c>
      <c r="J4" s="41" t="s">
        <v>89</v>
      </c>
      <c r="K4" s="11" t="s">
        <v>106</v>
      </c>
      <c r="L4" s="42"/>
    </row>
    <row r="5" ht="22" customHeight="1" spans="1:12">
      <c r="A5" s="10">
        <v>1</v>
      </c>
      <c r="B5" s="10" t="s">
        <v>382</v>
      </c>
      <c r="C5" s="13" t="s">
        <v>242</v>
      </c>
      <c r="D5" s="14"/>
      <c r="E5" s="14"/>
      <c r="F5" s="14"/>
      <c r="G5" s="15"/>
      <c r="H5" s="16">
        <f>18.4*6</f>
        <v>110.4</v>
      </c>
      <c r="I5" s="41">
        <v>509</v>
      </c>
      <c r="J5" s="43">
        <f t="shared" ref="J5:J7" si="0">H5*I5</f>
        <v>56194</v>
      </c>
      <c r="K5" s="46" t="s">
        <v>383</v>
      </c>
      <c r="L5" s="47"/>
    </row>
    <row r="6" ht="22" customHeight="1" spans="1:12">
      <c r="A6" s="10">
        <v>2</v>
      </c>
      <c r="B6" s="10" t="s">
        <v>384</v>
      </c>
      <c r="C6" s="13" t="s">
        <v>385</v>
      </c>
      <c r="D6" s="14"/>
      <c r="E6" s="14"/>
      <c r="F6" s="14"/>
      <c r="G6" s="15"/>
      <c r="H6" s="16">
        <f>18.1*6</f>
        <v>108.6</v>
      </c>
      <c r="I6" s="41">
        <v>488</v>
      </c>
      <c r="J6" s="43">
        <f t="shared" si="0"/>
        <v>52997</v>
      </c>
      <c r="K6" s="46" t="s">
        <v>386</v>
      </c>
      <c r="L6" s="47"/>
    </row>
    <row r="7" ht="22" customHeight="1" spans="1:12">
      <c r="A7" s="10">
        <v>3</v>
      </c>
      <c r="B7" s="10" t="s">
        <v>387</v>
      </c>
      <c r="C7" s="13" t="s">
        <v>388</v>
      </c>
      <c r="D7" s="14"/>
      <c r="E7" s="14"/>
      <c r="F7" s="14"/>
      <c r="G7" s="15"/>
      <c r="H7" s="16">
        <f>7.2*6.1</f>
        <v>43.92</v>
      </c>
      <c r="I7" s="41">
        <v>353</v>
      </c>
      <c r="J7" s="43">
        <f t="shared" si="0"/>
        <v>15504</v>
      </c>
      <c r="K7" s="46" t="s">
        <v>389</v>
      </c>
      <c r="L7" s="47"/>
    </row>
    <row r="8" ht="22" customHeight="1" spans="1:12">
      <c r="A8" s="10"/>
      <c r="B8" s="10"/>
      <c r="C8" s="13"/>
      <c r="D8" s="14"/>
      <c r="E8" s="14"/>
      <c r="F8" s="14"/>
      <c r="G8" s="15"/>
      <c r="H8" s="16"/>
      <c r="I8" s="41"/>
      <c r="J8" s="43"/>
      <c r="K8" s="46"/>
      <c r="L8" s="47"/>
    </row>
    <row r="9" ht="22" customHeight="1" spans="1:12">
      <c r="A9" s="10"/>
      <c r="B9" s="10"/>
      <c r="C9" s="13"/>
      <c r="D9" s="14"/>
      <c r="E9" s="14"/>
      <c r="F9" s="14"/>
      <c r="G9" s="15"/>
      <c r="H9" s="16"/>
      <c r="I9" s="41"/>
      <c r="J9" s="43"/>
      <c r="K9" s="46"/>
      <c r="L9" s="47"/>
    </row>
    <row r="10" ht="22" customHeight="1" spans="1:12">
      <c r="A10" s="6"/>
      <c r="B10" s="10"/>
      <c r="C10" s="13"/>
      <c r="D10" s="14"/>
      <c r="E10" s="14"/>
      <c r="F10" s="14"/>
      <c r="G10" s="15"/>
      <c r="H10" s="55"/>
      <c r="I10" s="40"/>
      <c r="J10" s="48"/>
      <c r="K10" s="56"/>
      <c r="L10" s="47"/>
    </row>
    <row r="11" ht="22" customHeight="1" spans="1:12">
      <c r="A11" s="10"/>
      <c r="B11" s="10"/>
      <c r="C11" s="13"/>
      <c r="D11" s="14"/>
      <c r="E11" s="14"/>
      <c r="F11" s="14"/>
      <c r="G11" s="15"/>
      <c r="H11" s="16"/>
      <c r="I11" s="41"/>
      <c r="J11" s="43"/>
      <c r="K11" s="46"/>
      <c r="L11" s="47"/>
    </row>
    <row r="12" ht="18" customHeight="1" spans="1:12">
      <c r="A12" s="10"/>
      <c r="B12" s="10"/>
      <c r="C12" s="18" t="s">
        <v>99</v>
      </c>
      <c r="D12" s="19"/>
      <c r="E12" s="19"/>
      <c r="F12" s="19"/>
      <c r="G12" s="20"/>
      <c r="H12" s="16">
        <f>SUM(H5:H11)</f>
        <v>262.92</v>
      </c>
      <c r="I12" s="41"/>
      <c r="J12" s="48">
        <f>SUM(J5:J11)</f>
        <v>124695</v>
      </c>
      <c r="K12" s="46"/>
      <c r="L12" s="47"/>
    </row>
    <row r="13" ht="30" customHeight="1" spans="1:12">
      <c r="A13" s="6" t="s">
        <v>138</v>
      </c>
      <c r="B13" s="6"/>
      <c r="C13" s="6"/>
      <c r="D13" s="6"/>
      <c r="E13" s="6"/>
      <c r="F13" s="6"/>
      <c r="G13" s="6"/>
      <c r="H13" s="6"/>
      <c r="I13" s="49"/>
      <c r="J13" s="6"/>
      <c r="K13" s="6"/>
      <c r="L13" s="6"/>
    </row>
    <row r="14" ht="26" customHeight="1" spans="1:12">
      <c r="A14" s="10" t="s">
        <v>101</v>
      </c>
      <c r="B14" s="11" t="s">
        <v>102</v>
      </c>
      <c r="C14" s="16" t="s">
        <v>103</v>
      </c>
      <c r="D14" s="16"/>
      <c r="E14" s="16"/>
      <c r="F14" s="16"/>
      <c r="G14" s="16" t="s">
        <v>104</v>
      </c>
      <c r="H14" s="12" t="s">
        <v>105</v>
      </c>
      <c r="I14" s="41" t="s">
        <v>88</v>
      </c>
      <c r="J14" s="41" t="s">
        <v>89</v>
      </c>
      <c r="K14" s="50" t="s">
        <v>106</v>
      </c>
      <c r="L14" s="42"/>
    </row>
    <row r="15" ht="25" customHeight="1" spans="1:12">
      <c r="A15" s="10">
        <v>1</v>
      </c>
      <c r="B15" s="10" t="s">
        <v>204</v>
      </c>
      <c r="C15" s="10" t="s">
        <v>205</v>
      </c>
      <c r="D15" s="10"/>
      <c r="E15" s="10"/>
      <c r="F15" s="10"/>
      <c r="G15" s="16" t="s">
        <v>109</v>
      </c>
      <c r="H15" s="12">
        <f>7*4</f>
        <v>28</v>
      </c>
      <c r="I15" s="43">
        <v>105</v>
      </c>
      <c r="J15" s="41">
        <f>H15*I15</f>
        <v>2940</v>
      </c>
      <c r="K15" s="51"/>
      <c r="L15" s="52"/>
    </row>
    <row r="16" ht="22" customHeight="1" spans="1:12">
      <c r="A16" s="10"/>
      <c r="B16" s="10"/>
      <c r="C16" s="10"/>
      <c r="D16" s="10"/>
      <c r="E16" s="10"/>
      <c r="F16" s="10"/>
      <c r="G16" s="16"/>
      <c r="H16" s="25"/>
      <c r="I16" s="43"/>
      <c r="J16" s="41"/>
      <c r="K16" s="51"/>
      <c r="L16" s="52"/>
    </row>
    <row r="17" ht="18" customHeight="1" spans="1:12">
      <c r="A17" s="18" t="s">
        <v>99</v>
      </c>
      <c r="B17" s="19"/>
      <c r="C17" s="19"/>
      <c r="D17" s="19"/>
      <c r="E17" s="19"/>
      <c r="F17" s="20"/>
      <c r="G17" s="12"/>
      <c r="H17" s="12"/>
      <c r="I17" s="41"/>
      <c r="J17" s="40">
        <f>SUM(J15:J16)</f>
        <v>2940</v>
      </c>
      <c r="K17" s="53"/>
      <c r="L17" s="54"/>
    </row>
    <row r="18" ht="18" customHeight="1" spans="1:12">
      <c r="A18" s="26" t="s">
        <v>115</v>
      </c>
      <c r="B18" s="27"/>
      <c r="C18" s="27"/>
      <c r="D18" s="27"/>
      <c r="E18" s="27"/>
      <c r="F18" s="28"/>
      <c r="G18" s="29"/>
      <c r="H18" s="29">
        <f>SUM(H15:H17)</f>
        <v>28</v>
      </c>
      <c r="I18" s="41"/>
      <c r="J18" s="40">
        <f>J12+J17</f>
        <v>127635</v>
      </c>
      <c r="K18" s="53"/>
      <c r="L18" s="54"/>
    </row>
    <row r="19" spans="1:12">
      <c r="A19" s="30"/>
      <c r="B19" s="30"/>
      <c r="C19" s="31"/>
      <c r="D19" s="32"/>
      <c r="E19" s="32"/>
      <c r="F19" s="32"/>
      <c r="G19" s="33" t="s">
        <v>116</v>
      </c>
      <c r="H19" s="33"/>
      <c r="I19" s="35"/>
      <c r="J19" s="33"/>
      <c r="K19" s="33"/>
      <c r="L19" s="33"/>
    </row>
    <row r="20" spans="1:12">
      <c r="A20" s="30"/>
      <c r="B20" s="34"/>
      <c r="C20" s="35"/>
      <c r="D20" s="36"/>
      <c r="E20" s="36"/>
      <c r="F20" s="36"/>
      <c r="G20" s="37">
        <v>44768</v>
      </c>
      <c r="H20" s="37"/>
      <c r="I20" s="35"/>
      <c r="J20" s="37"/>
      <c r="K20" s="37"/>
      <c r="L20" s="37"/>
    </row>
  </sheetData>
  <mergeCells count="38">
    <mergeCell ref="A1:L1"/>
    <mergeCell ref="C2:D2"/>
    <mergeCell ref="F2:G2"/>
    <mergeCell ref="I2:J2"/>
    <mergeCell ref="A3:L3"/>
    <mergeCell ref="C4:G4"/>
    <mergeCell ref="K4:L4"/>
    <mergeCell ref="C5:G5"/>
    <mergeCell ref="K5:L5"/>
    <mergeCell ref="C6:G6"/>
    <mergeCell ref="K6:L6"/>
    <mergeCell ref="C7:G7"/>
    <mergeCell ref="K7:L7"/>
    <mergeCell ref="C8:G8"/>
    <mergeCell ref="K8:L8"/>
    <mergeCell ref="C9:G9"/>
    <mergeCell ref="K9:L9"/>
    <mergeCell ref="C10:G10"/>
    <mergeCell ref="K10:L10"/>
    <mergeCell ref="C11:G11"/>
    <mergeCell ref="K11:L11"/>
    <mergeCell ref="C12:G12"/>
    <mergeCell ref="K12:L12"/>
    <mergeCell ref="A13:L13"/>
    <mergeCell ref="C14:F14"/>
    <mergeCell ref="K14:L14"/>
    <mergeCell ref="C15:F15"/>
    <mergeCell ref="K15:L15"/>
    <mergeCell ref="C16:F16"/>
    <mergeCell ref="K16:L16"/>
    <mergeCell ref="A17:F17"/>
    <mergeCell ref="K17:L17"/>
    <mergeCell ref="A18:F18"/>
    <mergeCell ref="K18:L18"/>
    <mergeCell ref="C19:D19"/>
    <mergeCell ref="G19:L19"/>
    <mergeCell ref="C20:D20"/>
    <mergeCell ref="G20:L20"/>
  </mergeCells>
  <printOptions horizontalCentered="1"/>
  <pageMargins left="0.314583333333333" right="0.314583333333333" top="0.786805555555556" bottom="0.708333333333333" header="0.5" footer="0.5"/>
  <pageSetup paperSize="9" orientation="landscape" horizontalDpi="600"/>
  <headerFooter>
    <oddFooter>&amp;C第 &amp;P 页，共 &amp;N 页</oddFoot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F0"/>
  </sheetPr>
  <dimension ref="A1:L20"/>
  <sheetViews>
    <sheetView workbookViewId="0">
      <selection activeCell="E220" sqref="E220"/>
    </sheetView>
  </sheetViews>
  <sheetFormatPr defaultColWidth="9" defaultRowHeight="12.75"/>
  <cols>
    <col min="1" max="1" width="6.875" style="2" customWidth="1"/>
    <col min="2" max="2" width="11" style="2" customWidth="1"/>
    <col min="3" max="3" width="12.375" style="2" customWidth="1"/>
    <col min="4" max="4" width="12.625" style="2" customWidth="1"/>
    <col min="5" max="5" width="7.875" style="2" customWidth="1"/>
    <col min="6" max="6" width="11.625" style="2" customWidth="1"/>
    <col min="7" max="7" width="10.875" style="2" customWidth="1"/>
    <col min="8" max="8" width="14.375" style="2" customWidth="1"/>
    <col min="9" max="9" width="11.625" style="3" customWidth="1"/>
    <col min="10" max="10" width="11.5" style="2" customWidth="1"/>
    <col min="11" max="11" width="21.625" style="2" customWidth="1"/>
    <col min="12" max="12" width="11" style="2" customWidth="1"/>
    <col min="13" max="16384" width="5.625" style="2"/>
  </cols>
  <sheetData>
    <row r="1" s="1" customFormat="1" ht="33" customHeight="1" spans="1:12">
      <c r="A1" s="4" t="s">
        <v>74</v>
      </c>
      <c r="B1" s="5"/>
      <c r="C1" s="5"/>
      <c r="D1" s="5"/>
      <c r="E1" s="5"/>
      <c r="F1" s="5"/>
      <c r="G1" s="5"/>
      <c r="H1" s="5"/>
      <c r="I1" s="38"/>
      <c r="J1" s="5"/>
      <c r="K1" s="5"/>
      <c r="L1" s="5"/>
    </row>
    <row r="2" ht="21" customHeight="1" spans="1:12">
      <c r="A2" s="6" t="s">
        <v>194</v>
      </c>
      <c r="B2" s="7" t="s">
        <v>76</v>
      </c>
      <c r="C2" s="8" t="s">
        <v>390</v>
      </c>
      <c r="D2" s="8"/>
      <c r="E2" s="7" t="s">
        <v>78</v>
      </c>
      <c r="F2" s="8" t="s">
        <v>79</v>
      </c>
      <c r="G2" s="8"/>
      <c r="H2" s="7" t="s">
        <v>80</v>
      </c>
      <c r="I2" s="39" t="s">
        <v>196</v>
      </c>
      <c r="J2" s="8"/>
      <c r="K2" s="7" t="s">
        <v>82</v>
      </c>
      <c r="L2" s="24">
        <v>3</v>
      </c>
    </row>
    <row r="3" ht="22" customHeight="1" spans="1:12">
      <c r="A3" s="9" t="s">
        <v>83</v>
      </c>
      <c r="B3" s="9"/>
      <c r="C3" s="9"/>
      <c r="D3" s="9"/>
      <c r="E3" s="9"/>
      <c r="F3" s="9"/>
      <c r="G3" s="9"/>
      <c r="H3" s="9"/>
      <c r="I3" s="40"/>
      <c r="J3" s="9"/>
      <c r="K3" s="9"/>
      <c r="L3" s="20"/>
    </row>
    <row r="4" ht="22" customHeight="1" spans="1:12">
      <c r="A4" s="10" t="s">
        <v>84</v>
      </c>
      <c r="B4" s="11" t="s">
        <v>85</v>
      </c>
      <c r="C4" s="11" t="s">
        <v>86</v>
      </c>
      <c r="D4" s="11"/>
      <c r="E4" s="11"/>
      <c r="F4" s="11"/>
      <c r="G4" s="11"/>
      <c r="H4" s="12" t="s">
        <v>197</v>
      </c>
      <c r="I4" s="41" t="s">
        <v>88</v>
      </c>
      <c r="J4" s="41" t="s">
        <v>89</v>
      </c>
      <c r="K4" s="11" t="s">
        <v>106</v>
      </c>
      <c r="L4" s="42"/>
    </row>
    <row r="5" ht="22" customHeight="1" spans="1:12">
      <c r="A5" s="10">
        <v>1</v>
      </c>
      <c r="B5" s="10" t="s">
        <v>391</v>
      </c>
      <c r="C5" s="13" t="s">
        <v>250</v>
      </c>
      <c r="D5" s="14"/>
      <c r="E5" s="14"/>
      <c r="F5" s="14"/>
      <c r="G5" s="15"/>
      <c r="H5" s="16">
        <f>12.1*7</f>
        <v>84.7</v>
      </c>
      <c r="I5" s="41">
        <v>780</v>
      </c>
      <c r="J5" s="43">
        <f t="shared" ref="J5:J7" si="0">H5*I5</f>
        <v>66066</v>
      </c>
      <c r="K5" s="46" t="s">
        <v>392</v>
      </c>
      <c r="L5" s="47"/>
    </row>
    <row r="6" ht="22" customHeight="1" spans="1:12">
      <c r="A6" s="10">
        <v>2</v>
      </c>
      <c r="B6" s="10" t="s">
        <v>393</v>
      </c>
      <c r="C6" s="13" t="s">
        <v>394</v>
      </c>
      <c r="D6" s="14"/>
      <c r="E6" s="14"/>
      <c r="F6" s="14"/>
      <c r="G6" s="15"/>
      <c r="H6" s="16">
        <f>8.6*6</f>
        <v>51.6</v>
      </c>
      <c r="I6" s="41">
        <v>458</v>
      </c>
      <c r="J6" s="43">
        <f t="shared" si="0"/>
        <v>23633</v>
      </c>
      <c r="K6" s="46" t="s">
        <v>395</v>
      </c>
      <c r="L6" s="47"/>
    </row>
    <row r="7" ht="22" customHeight="1" spans="1:12">
      <c r="A7" s="10">
        <v>3</v>
      </c>
      <c r="B7" s="10" t="s">
        <v>396</v>
      </c>
      <c r="C7" s="13" t="s">
        <v>397</v>
      </c>
      <c r="D7" s="14"/>
      <c r="E7" s="14"/>
      <c r="F7" s="14"/>
      <c r="G7" s="15"/>
      <c r="H7" s="16">
        <f>6*4</f>
        <v>24</v>
      </c>
      <c r="I7" s="41">
        <v>405</v>
      </c>
      <c r="J7" s="43">
        <f t="shared" si="0"/>
        <v>9720</v>
      </c>
      <c r="K7" s="46" t="s">
        <v>247</v>
      </c>
      <c r="L7" s="47"/>
    </row>
    <row r="8" ht="22" customHeight="1" spans="1:12">
      <c r="A8" s="10"/>
      <c r="B8" s="10"/>
      <c r="C8" s="13"/>
      <c r="D8" s="14"/>
      <c r="E8" s="14"/>
      <c r="F8" s="14"/>
      <c r="G8" s="15"/>
      <c r="H8" s="16"/>
      <c r="I8" s="41"/>
      <c r="J8" s="43"/>
      <c r="K8" s="46"/>
      <c r="L8" s="47"/>
    </row>
    <row r="9" ht="22" customHeight="1" spans="1:12">
      <c r="A9" s="10"/>
      <c r="B9" s="10"/>
      <c r="C9" s="13"/>
      <c r="D9" s="14"/>
      <c r="E9" s="14"/>
      <c r="F9" s="14"/>
      <c r="G9" s="15"/>
      <c r="H9" s="16"/>
      <c r="I9" s="41"/>
      <c r="J9" s="43"/>
      <c r="K9" s="46"/>
      <c r="L9" s="47"/>
    </row>
    <row r="10" ht="22" customHeight="1" spans="1:12">
      <c r="A10" s="6"/>
      <c r="B10" s="10"/>
      <c r="C10" s="13"/>
      <c r="D10" s="14"/>
      <c r="E10" s="14"/>
      <c r="F10" s="14"/>
      <c r="G10" s="15"/>
      <c r="H10" s="55"/>
      <c r="I10" s="40"/>
      <c r="J10" s="48"/>
      <c r="K10" s="56"/>
      <c r="L10" s="47"/>
    </row>
    <row r="11" ht="22" customHeight="1" spans="1:12">
      <c r="A11" s="10"/>
      <c r="B11" s="10"/>
      <c r="C11" s="13"/>
      <c r="D11" s="14"/>
      <c r="E11" s="14"/>
      <c r="F11" s="14"/>
      <c r="G11" s="15"/>
      <c r="H11" s="16"/>
      <c r="I11" s="41"/>
      <c r="J11" s="43"/>
      <c r="K11" s="46"/>
      <c r="L11" s="47"/>
    </row>
    <row r="12" ht="18" customHeight="1" spans="1:12">
      <c r="A12" s="10"/>
      <c r="B12" s="10"/>
      <c r="C12" s="18" t="s">
        <v>99</v>
      </c>
      <c r="D12" s="19"/>
      <c r="E12" s="19"/>
      <c r="F12" s="19"/>
      <c r="G12" s="20"/>
      <c r="H12" s="16">
        <f>SUM(H5:H11)</f>
        <v>160.3</v>
      </c>
      <c r="I12" s="41"/>
      <c r="J12" s="48">
        <f>SUM(J5:J11)</f>
        <v>99419</v>
      </c>
      <c r="K12" s="46"/>
      <c r="L12" s="47"/>
    </row>
    <row r="13" ht="30" customHeight="1" spans="1:12">
      <c r="A13" s="6" t="s">
        <v>138</v>
      </c>
      <c r="B13" s="6"/>
      <c r="C13" s="6"/>
      <c r="D13" s="6"/>
      <c r="E13" s="6"/>
      <c r="F13" s="6"/>
      <c r="G13" s="6"/>
      <c r="H13" s="6"/>
      <c r="I13" s="49"/>
      <c r="J13" s="6"/>
      <c r="K13" s="6"/>
      <c r="L13" s="6"/>
    </row>
    <row r="14" ht="26" customHeight="1" spans="1:12">
      <c r="A14" s="10" t="s">
        <v>101</v>
      </c>
      <c r="B14" s="11" t="s">
        <v>102</v>
      </c>
      <c r="C14" s="16" t="s">
        <v>103</v>
      </c>
      <c r="D14" s="16"/>
      <c r="E14" s="16"/>
      <c r="F14" s="16"/>
      <c r="G14" s="16" t="s">
        <v>104</v>
      </c>
      <c r="H14" s="12" t="s">
        <v>105</v>
      </c>
      <c r="I14" s="41" t="s">
        <v>88</v>
      </c>
      <c r="J14" s="41" t="s">
        <v>89</v>
      </c>
      <c r="K14" s="50" t="s">
        <v>106</v>
      </c>
      <c r="L14" s="42"/>
    </row>
    <row r="15" ht="25" customHeight="1" spans="1:12">
      <c r="A15" s="10">
        <v>1</v>
      </c>
      <c r="B15" s="10" t="s">
        <v>204</v>
      </c>
      <c r="C15" s="10" t="s">
        <v>205</v>
      </c>
      <c r="D15" s="10"/>
      <c r="E15" s="10"/>
      <c r="F15" s="10"/>
      <c r="G15" s="16" t="s">
        <v>109</v>
      </c>
      <c r="H15" s="12">
        <f>6*10</f>
        <v>60</v>
      </c>
      <c r="I15" s="43">
        <v>65</v>
      </c>
      <c r="J15" s="41">
        <f>H15*I15</f>
        <v>3900</v>
      </c>
      <c r="K15" s="51"/>
      <c r="L15" s="52"/>
    </row>
    <row r="16" ht="22" customHeight="1" spans="1:12">
      <c r="A16" s="10"/>
      <c r="B16" s="10"/>
      <c r="C16" s="10"/>
      <c r="D16" s="10"/>
      <c r="E16" s="10"/>
      <c r="F16" s="10"/>
      <c r="G16" s="16"/>
      <c r="H16" s="25"/>
      <c r="I16" s="43"/>
      <c r="J16" s="41"/>
      <c r="K16" s="51"/>
      <c r="L16" s="52"/>
    </row>
    <row r="17" ht="18" customHeight="1" spans="1:12">
      <c r="A17" s="18" t="s">
        <v>99</v>
      </c>
      <c r="B17" s="19"/>
      <c r="C17" s="19"/>
      <c r="D17" s="19"/>
      <c r="E17" s="19"/>
      <c r="F17" s="20"/>
      <c r="G17" s="12"/>
      <c r="H17" s="12"/>
      <c r="I17" s="41"/>
      <c r="J17" s="40">
        <f>SUM(J15:J16)</f>
        <v>3900</v>
      </c>
      <c r="K17" s="53"/>
      <c r="L17" s="54"/>
    </row>
    <row r="18" ht="18" customHeight="1" spans="1:12">
      <c r="A18" s="26" t="s">
        <v>115</v>
      </c>
      <c r="B18" s="27"/>
      <c r="C18" s="27"/>
      <c r="D18" s="27"/>
      <c r="E18" s="27"/>
      <c r="F18" s="28"/>
      <c r="G18" s="29"/>
      <c r="H18" s="29">
        <f>SUM(H15:H17)</f>
        <v>60</v>
      </c>
      <c r="I18" s="41"/>
      <c r="J18" s="40">
        <f>J12+J17</f>
        <v>103319</v>
      </c>
      <c r="K18" s="53"/>
      <c r="L18" s="54"/>
    </row>
    <row r="19" spans="1:12">
      <c r="A19" s="30"/>
      <c r="B19" s="30"/>
      <c r="C19" s="31"/>
      <c r="D19" s="32"/>
      <c r="E19" s="32"/>
      <c r="F19" s="32"/>
      <c r="G19" s="33" t="s">
        <v>116</v>
      </c>
      <c r="H19" s="33"/>
      <c r="I19" s="35"/>
      <c r="J19" s="33"/>
      <c r="K19" s="33"/>
      <c r="L19" s="33"/>
    </row>
    <row r="20" spans="1:12">
      <c r="A20" s="30"/>
      <c r="B20" s="34"/>
      <c r="C20" s="35"/>
      <c r="D20" s="36"/>
      <c r="E20" s="36"/>
      <c r="F20" s="36"/>
      <c r="G20" s="37">
        <v>44768</v>
      </c>
      <c r="H20" s="37"/>
      <c r="I20" s="35"/>
      <c r="J20" s="37"/>
      <c r="K20" s="37"/>
      <c r="L20" s="37"/>
    </row>
  </sheetData>
  <mergeCells count="38">
    <mergeCell ref="A1:L1"/>
    <mergeCell ref="C2:D2"/>
    <mergeCell ref="F2:G2"/>
    <mergeCell ref="I2:J2"/>
    <mergeCell ref="A3:L3"/>
    <mergeCell ref="C4:G4"/>
    <mergeCell ref="K4:L4"/>
    <mergeCell ref="C5:G5"/>
    <mergeCell ref="K5:L5"/>
    <mergeCell ref="C6:G6"/>
    <mergeCell ref="K6:L6"/>
    <mergeCell ref="C7:G7"/>
    <mergeCell ref="K7:L7"/>
    <mergeCell ref="C8:G8"/>
    <mergeCell ref="K8:L8"/>
    <mergeCell ref="C9:G9"/>
    <mergeCell ref="K9:L9"/>
    <mergeCell ref="C10:G10"/>
    <mergeCell ref="K10:L10"/>
    <mergeCell ref="C11:G11"/>
    <mergeCell ref="K11:L11"/>
    <mergeCell ref="C12:G12"/>
    <mergeCell ref="K12:L12"/>
    <mergeCell ref="A13:L13"/>
    <mergeCell ref="C14:F14"/>
    <mergeCell ref="K14:L14"/>
    <mergeCell ref="C15:F15"/>
    <mergeCell ref="K15:L15"/>
    <mergeCell ref="C16:F16"/>
    <mergeCell ref="K16:L16"/>
    <mergeCell ref="A17:F17"/>
    <mergeCell ref="K17:L17"/>
    <mergeCell ref="A18:F18"/>
    <mergeCell ref="K18:L18"/>
    <mergeCell ref="C19:D19"/>
    <mergeCell ref="G19:L19"/>
    <mergeCell ref="C20:D20"/>
    <mergeCell ref="G20:L20"/>
  </mergeCells>
  <printOptions horizontalCentered="1"/>
  <pageMargins left="0.314583333333333" right="0.314583333333333" top="0.786805555555556" bottom="0.708333333333333" header="0.5" footer="0.5"/>
  <pageSetup paperSize="9" orientation="landscape" horizontalDpi="600"/>
  <headerFooter>
    <oddFooter>&amp;C第 &amp;P 页，共 &amp;N 页</oddFoot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F0"/>
  </sheetPr>
  <dimension ref="A1:L20"/>
  <sheetViews>
    <sheetView workbookViewId="0">
      <selection activeCell="E220" sqref="E220"/>
    </sheetView>
  </sheetViews>
  <sheetFormatPr defaultColWidth="9" defaultRowHeight="12.75"/>
  <cols>
    <col min="1" max="1" width="6.875" style="2" customWidth="1"/>
    <col min="2" max="2" width="11" style="2" customWidth="1"/>
    <col min="3" max="3" width="12.375" style="2" customWidth="1"/>
    <col min="4" max="4" width="12.625" style="2" customWidth="1"/>
    <col min="5" max="5" width="7.875" style="2" customWidth="1"/>
    <col min="6" max="6" width="11.625" style="2" customWidth="1"/>
    <col min="7" max="7" width="10.875" style="2" customWidth="1"/>
    <col min="8" max="8" width="13.0916666666667" style="2" customWidth="1"/>
    <col min="9" max="9" width="11.625" style="3" customWidth="1"/>
    <col min="10" max="10" width="10.9833333333333" style="2" customWidth="1"/>
    <col min="11" max="11" width="21.625" style="2" customWidth="1"/>
    <col min="12" max="12" width="11" style="2" customWidth="1"/>
    <col min="13" max="16384" width="5.625" style="2"/>
  </cols>
  <sheetData>
    <row r="1" s="1" customFormat="1" ht="33" customHeight="1" spans="1:12">
      <c r="A1" s="4" t="s">
        <v>74</v>
      </c>
      <c r="B1" s="5"/>
      <c r="C1" s="5"/>
      <c r="D1" s="5"/>
      <c r="E1" s="5"/>
      <c r="F1" s="5"/>
      <c r="G1" s="5"/>
      <c r="H1" s="5"/>
      <c r="I1" s="38"/>
      <c r="J1" s="5"/>
      <c r="K1" s="5"/>
      <c r="L1" s="5"/>
    </row>
    <row r="2" ht="21" customHeight="1" spans="1:12">
      <c r="A2" s="6" t="s">
        <v>194</v>
      </c>
      <c r="B2" s="7" t="s">
        <v>76</v>
      </c>
      <c r="C2" s="8" t="s">
        <v>398</v>
      </c>
      <c r="D2" s="8"/>
      <c r="E2" s="7" t="s">
        <v>78</v>
      </c>
      <c r="F2" s="8" t="s">
        <v>79</v>
      </c>
      <c r="G2" s="8"/>
      <c r="H2" s="7" t="s">
        <v>80</v>
      </c>
      <c r="I2" s="39" t="s">
        <v>399</v>
      </c>
      <c r="J2" s="8"/>
      <c r="K2" s="7" t="s">
        <v>82</v>
      </c>
      <c r="L2" s="24">
        <v>1</v>
      </c>
    </row>
    <row r="3" ht="22" customHeight="1" spans="1:12">
      <c r="A3" s="9" t="s">
        <v>83</v>
      </c>
      <c r="B3" s="9"/>
      <c r="C3" s="9"/>
      <c r="D3" s="9"/>
      <c r="E3" s="9"/>
      <c r="F3" s="9"/>
      <c r="G3" s="9"/>
      <c r="H3" s="9"/>
      <c r="I3" s="40"/>
      <c r="J3" s="9"/>
      <c r="K3" s="9"/>
      <c r="L3" s="20"/>
    </row>
    <row r="4" ht="22" customHeight="1" spans="1:12">
      <c r="A4" s="10" t="s">
        <v>84</v>
      </c>
      <c r="B4" s="11" t="s">
        <v>85</v>
      </c>
      <c r="C4" s="11" t="s">
        <v>86</v>
      </c>
      <c r="D4" s="11"/>
      <c r="E4" s="11"/>
      <c r="F4" s="11"/>
      <c r="G4" s="11"/>
      <c r="H4" s="12" t="s">
        <v>197</v>
      </c>
      <c r="I4" s="41" t="s">
        <v>88</v>
      </c>
      <c r="J4" s="41" t="s">
        <v>89</v>
      </c>
      <c r="K4" s="11" t="s">
        <v>106</v>
      </c>
      <c r="L4" s="42"/>
    </row>
    <row r="5" ht="22" customHeight="1" spans="1:12">
      <c r="A5" s="10">
        <v>1</v>
      </c>
      <c r="B5" s="10" t="s">
        <v>400</v>
      </c>
      <c r="C5" s="13" t="s">
        <v>401</v>
      </c>
      <c r="D5" s="14"/>
      <c r="E5" s="14"/>
      <c r="F5" s="14"/>
      <c r="G5" s="15"/>
      <c r="H5" s="16">
        <f>32.6*5</f>
        <v>163</v>
      </c>
      <c r="I5" s="41">
        <v>1142</v>
      </c>
      <c r="J5" s="43">
        <f>H5*I5</f>
        <v>186146</v>
      </c>
      <c r="K5" s="46" t="s">
        <v>402</v>
      </c>
      <c r="L5" s="47"/>
    </row>
    <row r="6" ht="22" customHeight="1" spans="1:12">
      <c r="A6" s="10"/>
      <c r="B6" s="10"/>
      <c r="C6" s="13"/>
      <c r="D6" s="14"/>
      <c r="E6" s="14"/>
      <c r="F6" s="14"/>
      <c r="G6" s="15"/>
      <c r="H6" s="16"/>
      <c r="I6" s="41"/>
      <c r="J6" s="43"/>
      <c r="K6" s="46"/>
      <c r="L6" s="47"/>
    </row>
    <row r="7" ht="22" customHeight="1" spans="1:12">
      <c r="A7" s="10"/>
      <c r="B7" s="10"/>
      <c r="C7" s="13"/>
      <c r="D7" s="14"/>
      <c r="E7" s="14"/>
      <c r="F7" s="14"/>
      <c r="G7" s="15"/>
      <c r="H7" s="16"/>
      <c r="I7" s="41"/>
      <c r="J7" s="43"/>
      <c r="K7" s="46"/>
      <c r="L7" s="47"/>
    </row>
    <row r="8" ht="22" customHeight="1" spans="1:12">
      <c r="A8" s="10"/>
      <c r="B8" s="10"/>
      <c r="C8" s="13"/>
      <c r="D8" s="14"/>
      <c r="E8" s="14"/>
      <c r="F8" s="14"/>
      <c r="G8" s="15"/>
      <c r="H8" s="16"/>
      <c r="I8" s="41"/>
      <c r="J8" s="43"/>
      <c r="K8" s="46"/>
      <c r="L8" s="47"/>
    </row>
    <row r="9" ht="22" customHeight="1" spans="1:12">
      <c r="A9" s="10"/>
      <c r="B9" s="10"/>
      <c r="C9" s="13"/>
      <c r="D9" s="14"/>
      <c r="E9" s="14"/>
      <c r="F9" s="14"/>
      <c r="G9" s="15"/>
      <c r="H9" s="16"/>
      <c r="I9" s="41"/>
      <c r="J9" s="43"/>
      <c r="K9" s="46"/>
      <c r="L9" s="47"/>
    </row>
    <row r="10" ht="22" customHeight="1" spans="1:12">
      <c r="A10" s="6"/>
      <c r="B10" s="10"/>
      <c r="C10" s="13"/>
      <c r="D10" s="14"/>
      <c r="E10" s="14"/>
      <c r="F10" s="14"/>
      <c r="G10" s="15"/>
      <c r="H10" s="55"/>
      <c r="I10" s="40"/>
      <c r="J10" s="48"/>
      <c r="K10" s="56"/>
      <c r="L10" s="47"/>
    </row>
    <row r="11" ht="22" customHeight="1" spans="1:12">
      <c r="A11" s="10"/>
      <c r="B11" s="10"/>
      <c r="C11" s="13"/>
      <c r="D11" s="14"/>
      <c r="E11" s="14"/>
      <c r="F11" s="14"/>
      <c r="G11" s="15"/>
      <c r="H11" s="16"/>
      <c r="I11" s="41"/>
      <c r="J11" s="43"/>
      <c r="K11" s="46"/>
      <c r="L11" s="47"/>
    </row>
    <row r="12" ht="18" customHeight="1" spans="1:12">
      <c r="A12" s="10"/>
      <c r="B12" s="10"/>
      <c r="C12" s="18" t="s">
        <v>99</v>
      </c>
      <c r="D12" s="19"/>
      <c r="E12" s="19"/>
      <c r="F12" s="19"/>
      <c r="G12" s="20"/>
      <c r="H12" s="16">
        <f>SUM(H5:H11)</f>
        <v>163</v>
      </c>
      <c r="I12" s="41"/>
      <c r="J12" s="48">
        <f>SUM(J5:J11)</f>
        <v>186146</v>
      </c>
      <c r="K12" s="46"/>
      <c r="L12" s="47"/>
    </row>
    <row r="13" ht="30" customHeight="1" spans="1:12">
      <c r="A13" s="6" t="s">
        <v>138</v>
      </c>
      <c r="B13" s="6"/>
      <c r="C13" s="6"/>
      <c r="D13" s="6"/>
      <c r="E13" s="6"/>
      <c r="F13" s="6"/>
      <c r="G13" s="6"/>
      <c r="H13" s="6"/>
      <c r="I13" s="49"/>
      <c r="J13" s="6"/>
      <c r="K13" s="6"/>
      <c r="L13" s="6"/>
    </row>
    <row r="14" ht="26" customHeight="1" spans="1:12">
      <c r="A14" s="10" t="s">
        <v>101</v>
      </c>
      <c r="B14" s="11" t="s">
        <v>102</v>
      </c>
      <c r="C14" s="16" t="s">
        <v>103</v>
      </c>
      <c r="D14" s="16"/>
      <c r="E14" s="16"/>
      <c r="F14" s="16"/>
      <c r="G14" s="16" t="s">
        <v>104</v>
      </c>
      <c r="H14" s="12" t="s">
        <v>105</v>
      </c>
      <c r="I14" s="41" t="s">
        <v>88</v>
      </c>
      <c r="J14" s="41" t="s">
        <v>89</v>
      </c>
      <c r="K14" s="50" t="s">
        <v>106</v>
      </c>
      <c r="L14" s="42"/>
    </row>
    <row r="15" ht="25" customHeight="1" spans="1:12">
      <c r="A15" s="10"/>
      <c r="B15" s="10"/>
      <c r="C15" s="10"/>
      <c r="D15" s="10"/>
      <c r="E15" s="10"/>
      <c r="F15" s="10"/>
      <c r="G15" s="16"/>
      <c r="H15" s="12"/>
      <c r="I15" s="43"/>
      <c r="J15" s="41"/>
      <c r="K15" s="51"/>
      <c r="L15" s="52"/>
    </row>
    <row r="16" ht="22" customHeight="1" spans="1:12">
      <c r="A16" s="10"/>
      <c r="B16" s="10"/>
      <c r="C16" s="10"/>
      <c r="D16" s="10"/>
      <c r="E16" s="10"/>
      <c r="F16" s="10"/>
      <c r="G16" s="16"/>
      <c r="H16" s="25"/>
      <c r="I16" s="43"/>
      <c r="J16" s="41"/>
      <c r="K16" s="51"/>
      <c r="L16" s="52"/>
    </row>
    <row r="17" ht="18" customHeight="1" spans="1:12">
      <c r="A17" s="18" t="s">
        <v>99</v>
      </c>
      <c r="B17" s="19"/>
      <c r="C17" s="19"/>
      <c r="D17" s="19"/>
      <c r="E17" s="19"/>
      <c r="F17" s="20"/>
      <c r="G17" s="12"/>
      <c r="H17" s="12"/>
      <c r="I17" s="41"/>
      <c r="J17" s="40"/>
      <c r="K17" s="53"/>
      <c r="L17" s="54"/>
    </row>
    <row r="18" ht="18" customHeight="1" spans="1:12">
      <c r="A18" s="26" t="s">
        <v>115</v>
      </c>
      <c r="B18" s="27"/>
      <c r="C18" s="27"/>
      <c r="D18" s="27"/>
      <c r="E18" s="27"/>
      <c r="F18" s="28"/>
      <c r="G18" s="29"/>
      <c r="H18" s="29"/>
      <c r="I18" s="41"/>
      <c r="J18" s="40">
        <f>J12+J17</f>
        <v>186146</v>
      </c>
      <c r="K18" s="53"/>
      <c r="L18" s="54"/>
    </row>
    <row r="19" spans="1:12">
      <c r="A19" s="30"/>
      <c r="B19" s="30"/>
      <c r="C19" s="31"/>
      <c r="D19" s="32"/>
      <c r="E19" s="32"/>
      <c r="F19" s="32"/>
      <c r="G19" s="33" t="s">
        <v>116</v>
      </c>
      <c r="H19" s="33"/>
      <c r="I19" s="35"/>
      <c r="J19" s="33"/>
      <c r="K19" s="33"/>
      <c r="L19" s="33"/>
    </row>
    <row r="20" spans="1:12">
      <c r="A20" s="30"/>
      <c r="B20" s="34"/>
      <c r="C20" s="35"/>
      <c r="D20" s="36"/>
      <c r="E20" s="36"/>
      <c r="F20" s="36"/>
      <c r="G20" s="37">
        <v>44768</v>
      </c>
      <c r="H20" s="37"/>
      <c r="I20" s="35"/>
      <c r="J20" s="37"/>
      <c r="K20" s="37"/>
      <c r="L20" s="37"/>
    </row>
  </sheetData>
  <mergeCells count="38">
    <mergeCell ref="A1:L1"/>
    <mergeCell ref="C2:D2"/>
    <mergeCell ref="F2:G2"/>
    <mergeCell ref="I2:J2"/>
    <mergeCell ref="A3:L3"/>
    <mergeCell ref="C4:G4"/>
    <mergeCell ref="K4:L4"/>
    <mergeCell ref="C5:G5"/>
    <mergeCell ref="K5:L5"/>
    <mergeCell ref="C6:G6"/>
    <mergeCell ref="K6:L6"/>
    <mergeCell ref="C7:G7"/>
    <mergeCell ref="K7:L7"/>
    <mergeCell ref="C8:G8"/>
    <mergeCell ref="K8:L8"/>
    <mergeCell ref="C9:G9"/>
    <mergeCell ref="K9:L9"/>
    <mergeCell ref="C10:G10"/>
    <mergeCell ref="K10:L10"/>
    <mergeCell ref="C11:G11"/>
    <mergeCell ref="K11:L11"/>
    <mergeCell ref="C12:G12"/>
    <mergeCell ref="K12:L12"/>
    <mergeCell ref="A13:L13"/>
    <mergeCell ref="C14:F14"/>
    <mergeCell ref="K14:L14"/>
    <mergeCell ref="C15:F15"/>
    <mergeCell ref="K15:L15"/>
    <mergeCell ref="C16:F16"/>
    <mergeCell ref="K16:L16"/>
    <mergeCell ref="A17:F17"/>
    <mergeCell ref="K17:L17"/>
    <mergeCell ref="A18:F18"/>
    <mergeCell ref="K18:L18"/>
    <mergeCell ref="C19:D19"/>
    <mergeCell ref="G19:L19"/>
    <mergeCell ref="C20:D20"/>
    <mergeCell ref="G20:L20"/>
  </mergeCells>
  <printOptions horizontalCentered="1"/>
  <pageMargins left="0.314583333333333" right="0.314583333333333" top="0.786805555555556" bottom="0.708333333333333" header="0.5" footer="0.5"/>
  <pageSetup paperSize="9" orientation="landscape" horizontalDpi="600"/>
  <headerFooter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IA23"/>
  <sheetViews>
    <sheetView workbookViewId="0">
      <selection activeCell="E220" sqref="E220"/>
    </sheetView>
  </sheetViews>
  <sheetFormatPr defaultColWidth="9" defaultRowHeight="12.75"/>
  <cols>
    <col min="1" max="1" width="6.875" style="30" customWidth="1"/>
    <col min="2" max="2" width="9.5" style="30" customWidth="1"/>
    <col min="3" max="3" width="12.375" style="30" customWidth="1"/>
    <col min="4" max="4" width="12.625" style="60" customWidth="1"/>
    <col min="5" max="5" width="7.875" style="60" customWidth="1"/>
    <col min="6" max="6" width="11.625" style="60" customWidth="1"/>
    <col min="7" max="7" width="10.875" style="60" customWidth="1"/>
    <col min="8" max="8" width="14.375" style="60" customWidth="1"/>
    <col min="9" max="9" width="14.875" style="61" customWidth="1"/>
    <col min="10" max="10" width="17.125" style="30" customWidth="1"/>
    <col min="11" max="11" width="21.625" style="30" customWidth="1"/>
    <col min="12" max="12" width="13" style="30" customWidth="1"/>
    <col min="13" max="32" width="9" style="30"/>
    <col min="33" max="16384" width="5.625" style="30"/>
  </cols>
  <sheetData>
    <row r="1" s="58" customFormat="1" ht="26" customHeight="1" spans="1:227">
      <c r="A1" s="4" t="s">
        <v>74</v>
      </c>
      <c r="B1" s="5"/>
      <c r="C1" s="5"/>
      <c r="D1" s="5"/>
      <c r="E1" s="5"/>
      <c r="F1" s="5"/>
      <c r="G1" s="5"/>
      <c r="H1" s="5"/>
      <c r="I1" s="5"/>
      <c r="J1" s="5"/>
      <c r="K1" s="5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  <c r="AB1" s="66"/>
      <c r="AC1" s="66"/>
      <c r="AD1" s="66"/>
      <c r="AE1" s="66"/>
      <c r="AF1" s="66"/>
      <c r="AG1" s="66"/>
      <c r="AH1" s="66"/>
      <c r="AI1" s="66"/>
      <c r="AJ1" s="66"/>
      <c r="AK1" s="66"/>
      <c r="AL1" s="66"/>
      <c r="AM1" s="66"/>
      <c r="AN1" s="66"/>
      <c r="AO1" s="66"/>
      <c r="AP1" s="66"/>
      <c r="AQ1" s="66"/>
      <c r="AR1" s="66"/>
      <c r="AS1" s="66"/>
      <c r="AT1" s="66"/>
      <c r="AU1" s="66"/>
      <c r="AV1" s="66"/>
      <c r="AW1" s="66"/>
      <c r="AX1" s="66"/>
      <c r="AY1" s="66"/>
      <c r="AZ1" s="66"/>
      <c r="BA1" s="66"/>
      <c r="BB1" s="66"/>
      <c r="BC1" s="66"/>
      <c r="BD1" s="66"/>
      <c r="BE1" s="66"/>
      <c r="BF1" s="66"/>
      <c r="BG1" s="66"/>
      <c r="BH1" s="66"/>
      <c r="BI1" s="66"/>
      <c r="BJ1" s="66"/>
      <c r="BK1" s="66"/>
      <c r="BL1" s="66"/>
      <c r="BM1" s="66"/>
      <c r="BN1" s="66"/>
      <c r="BO1" s="66"/>
      <c r="BP1" s="66"/>
      <c r="BQ1" s="66"/>
      <c r="BR1" s="66"/>
      <c r="BS1" s="66"/>
      <c r="BT1" s="66"/>
      <c r="BU1" s="66"/>
      <c r="BV1" s="66"/>
      <c r="BW1" s="66"/>
      <c r="BX1" s="66"/>
      <c r="BY1" s="66"/>
      <c r="BZ1" s="66"/>
      <c r="CA1" s="66"/>
      <c r="CB1" s="66"/>
      <c r="CC1" s="66"/>
      <c r="CD1" s="66"/>
      <c r="CE1" s="66"/>
      <c r="CF1" s="66"/>
      <c r="CG1" s="66"/>
      <c r="CH1" s="66"/>
      <c r="CI1" s="66"/>
      <c r="CJ1" s="66"/>
      <c r="CK1" s="66"/>
      <c r="CL1" s="66"/>
      <c r="CM1" s="66"/>
      <c r="CN1" s="66"/>
      <c r="CO1" s="66"/>
      <c r="CP1" s="66"/>
      <c r="CQ1" s="66"/>
      <c r="CR1" s="66"/>
      <c r="CS1" s="66"/>
      <c r="CT1" s="66"/>
      <c r="CU1" s="66"/>
      <c r="CV1" s="66"/>
      <c r="CW1" s="66"/>
      <c r="CX1" s="66"/>
      <c r="CY1" s="66"/>
      <c r="CZ1" s="66"/>
      <c r="DA1" s="66"/>
      <c r="DB1" s="66"/>
      <c r="DC1" s="66"/>
      <c r="DD1" s="66"/>
      <c r="DE1" s="66"/>
      <c r="DF1" s="66"/>
      <c r="DG1" s="66"/>
      <c r="DH1" s="66"/>
      <c r="DI1" s="66"/>
      <c r="DJ1" s="66"/>
      <c r="DK1" s="66"/>
      <c r="DL1" s="66"/>
      <c r="DM1" s="66"/>
      <c r="DN1" s="66"/>
      <c r="DO1" s="66"/>
      <c r="DP1" s="66"/>
      <c r="DQ1" s="66"/>
      <c r="DR1" s="66"/>
      <c r="DS1" s="66"/>
      <c r="DT1" s="66"/>
      <c r="DU1" s="66"/>
      <c r="DV1" s="66"/>
      <c r="DW1" s="66"/>
      <c r="DX1" s="66"/>
      <c r="DY1" s="66"/>
      <c r="DZ1" s="66"/>
      <c r="EA1" s="66"/>
      <c r="EB1" s="66"/>
      <c r="EC1" s="66"/>
      <c r="ED1" s="66"/>
      <c r="EE1" s="66"/>
      <c r="EF1" s="66"/>
      <c r="EG1" s="66"/>
      <c r="EH1" s="66"/>
      <c r="EI1" s="66"/>
      <c r="EJ1" s="66"/>
      <c r="EK1" s="66"/>
      <c r="EL1" s="66"/>
      <c r="EM1" s="66"/>
      <c r="EN1" s="66"/>
      <c r="EO1" s="66"/>
      <c r="EP1" s="66"/>
      <c r="EQ1" s="66"/>
      <c r="ER1" s="66"/>
      <c r="ES1" s="66"/>
      <c r="ET1" s="66"/>
      <c r="EU1" s="66"/>
      <c r="EV1" s="66"/>
      <c r="EW1" s="66"/>
      <c r="EX1" s="66"/>
      <c r="EY1" s="66"/>
      <c r="EZ1" s="66"/>
      <c r="FA1" s="66"/>
      <c r="FB1" s="66"/>
      <c r="FC1" s="66"/>
      <c r="FD1" s="66"/>
      <c r="FE1" s="66"/>
      <c r="FF1" s="66"/>
      <c r="FG1" s="66"/>
      <c r="FH1" s="66"/>
      <c r="FI1" s="66"/>
      <c r="FJ1" s="66"/>
      <c r="FK1" s="66"/>
      <c r="FL1" s="66"/>
      <c r="FM1" s="66"/>
      <c r="FN1" s="66"/>
      <c r="FO1" s="66"/>
      <c r="FP1" s="66"/>
      <c r="FQ1" s="66"/>
      <c r="FR1" s="66"/>
      <c r="FS1" s="66"/>
      <c r="FT1" s="66"/>
      <c r="FU1" s="66"/>
      <c r="FV1" s="66"/>
      <c r="FW1" s="66"/>
      <c r="FX1" s="66"/>
      <c r="FY1" s="66"/>
      <c r="FZ1" s="66"/>
      <c r="GA1" s="66"/>
      <c r="GB1" s="66"/>
      <c r="GC1" s="66"/>
      <c r="GD1" s="66"/>
      <c r="GE1" s="66"/>
      <c r="GF1" s="66"/>
      <c r="GG1" s="66"/>
      <c r="GH1" s="66"/>
      <c r="GI1" s="66"/>
      <c r="GJ1" s="66"/>
      <c r="GK1" s="66"/>
      <c r="GL1" s="66"/>
      <c r="GM1" s="66"/>
      <c r="GN1" s="66"/>
      <c r="GO1" s="66"/>
      <c r="GP1" s="66"/>
      <c r="GQ1" s="66"/>
      <c r="GR1" s="66"/>
      <c r="GS1" s="66"/>
      <c r="GT1" s="66"/>
      <c r="GU1" s="66"/>
      <c r="GV1" s="66"/>
      <c r="GW1" s="66"/>
      <c r="GX1" s="66"/>
      <c r="GY1" s="66"/>
      <c r="GZ1" s="66"/>
      <c r="HA1" s="66"/>
      <c r="HB1" s="66"/>
      <c r="HC1" s="66"/>
      <c r="HD1" s="66"/>
      <c r="HE1" s="66"/>
      <c r="HF1" s="66"/>
      <c r="HG1" s="66"/>
      <c r="HH1" s="66"/>
      <c r="HI1" s="66"/>
      <c r="HJ1" s="66"/>
      <c r="HK1" s="66"/>
      <c r="HL1" s="66"/>
      <c r="HM1" s="66"/>
      <c r="HN1" s="66"/>
      <c r="HO1" s="66"/>
      <c r="HP1" s="66"/>
      <c r="HQ1" s="66"/>
      <c r="HR1" s="66"/>
      <c r="HS1" s="66"/>
    </row>
    <row r="2" s="30" customFormat="1" ht="18" customHeight="1" spans="1:234">
      <c r="A2" s="10" t="s">
        <v>75</v>
      </c>
      <c r="B2" s="7" t="s">
        <v>76</v>
      </c>
      <c r="C2" s="8" t="s">
        <v>121</v>
      </c>
      <c r="D2" s="7" t="s">
        <v>78</v>
      </c>
      <c r="E2" s="8" t="s">
        <v>79</v>
      </c>
      <c r="F2" s="8"/>
      <c r="G2" s="7" t="s">
        <v>80</v>
      </c>
      <c r="H2" s="10" t="s">
        <v>81</v>
      </c>
      <c r="I2" s="10"/>
      <c r="J2" s="7" t="s">
        <v>82</v>
      </c>
      <c r="K2" s="8">
        <v>7</v>
      </c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7"/>
      <c r="AD2" s="67"/>
      <c r="AE2" s="67"/>
      <c r="AF2" s="67"/>
      <c r="AG2" s="67"/>
      <c r="AH2" s="67"/>
      <c r="AI2" s="67"/>
      <c r="AJ2" s="67"/>
      <c r="AK2" s="67"/>
      <c r="AL2" s="67"/>
      <c r="AM2" s="67"/>
      <c r="AN2" s="67"/>
      <c r="AO2" s="67"/>
      <c r="AP2" s="67"/>
      <c r="AQ2" s="67"/>
      <c r="AR2" s="67"/>
      <c r="AS2" s="67"/>
      <c r="AT2" s="67"/>
      <c r="AU2" s="67"/>
      <c r="AV2" s="67"/>
      <c r="AW2" s="67"/>
      <c r="AX2" s="67"/>
      <c r="AY2" s="67"/>
      <c r="AZ2" s="67"/>
      <c r="BA2" s="67"/>
      <c r="BB2" s="67"/>
      <c r="BC2" s="67"/>
      <c r="BD2" s="67"/>
      <c r="BE2" s="67"/>
      <c r="BF2" s="67"/>
      <c r="BG2" s="67"/>
      <c r="BH2" s="67"/>
      <c r="BI2" s="67"/>
      <c r="BJ2" s="67"/>
      <c r="BK2" s="67"/>
      <c r="BL2" s="67"/>
      <c r="BM2" s="67"/>
      <c r="BN2" s="67"/>
      <c r="BO2" s="67"/>
      <c r="BP2" s="67"/>
      <c r="BQ2" s="67"/>
      <c r="BR2" s="67"/>
      <c r="BS2" s="67"/>
      <c r="BT2" s="67"/>
      <c r="BU2" s="67"/>
      <c r="BV2" s="67"/>
      <c r="BW2" s="67"/>
      <c r="BX2" s="67"/>
      <c r="BY2" s="67"/>
      <c r="BZ2" s="67"/>
      <c r="CA2" s="67"/>
      <c r="CB2" s="67"/>
      <c r="CC2" s="67"/>
      <c r="CD2" s="67"/>
      <c r="CE2" s="67"/>
      <c r="CF2" s="67"/>
      <c r="CG2" s="67"/>
      <c r="CH2" s="67"/>
      <c r="CI2" s="67"/>
      <c r="CJ2" s="67"/>
      <c r="CK2" s="67"/>
      <c r="CL2" s="67"/>
      <c r="CM2" s="67"/>
      <c r="CN2" s="67"/>
      <c r="CO2" s="67"/>
      <c r="CP2" s="67"/>
      <c r="CQ2" s="67"/>
      <c r="CR2" s="67"/>
      <c r="CS2" s="67"/>
      <c r="CT2" s="67"/>
      <c r="CU2" s="67"/>
      <c r="CV2" s="67"/>
      <c r="CW2" s="67"/>
      <c r="CX2" s="67"/>
      <c r="CY2" s="67"/>
      <c r="CZ2" s="67"/>
      <c r="DA2" s="67"/>
      <c r="DB2" s="67"/>
      <c r="DC2" s="67"/>
      <c r="DD2" s="67"/>
      <c r="DE2" s="67"/>
      <c r="DF2" s="67"/>
      <c r="DG2" s="67"/>
      <c r="DH2" s="67"/>
      <c r="DI2" s="67"/>
      <c r="DJ2" s="67"/>
      <c r="DK2" s="67"/>
      <c r="DL2" s="67"/>
      <c r="DM2" s="67"/>
      <c r="DN2" s="67"/>
      <c r="DO2" s="67"/>
      <c r="DP2" s="67"/>
      <c r="DQ2" s="67"/>
      <c r="DR2" s="67"/>
      <c r="DS2" s="67"/>
      <c r="DT2" s="67"/>
      <c r="DU2" s="67"/>
      <c r="DV2" s="67"/>
      <c r="DW2" s="67"/>
      <c r="DX2" s="67"/>
      <c r="DY2" s="67"/>
      <c r="DZ2" s="67"/>
      <c r="EA2" s="67"/>
      <c r="EB2" s="67"/>
      <c r="EC2" s="67"/>
      <c r="ED2" s="67"/>
      <c r="EE2" s="67"/>
      <c r="EF2" s="67"/>
      <c r="EG2" s="67"/>
      <c r="EH2" s="67"/>
      <c r="EI2" s="67"/>
      <c r="EJ2" s="67"/>
      <c r="EK2" s="67"/>
      <c r="EL2" s="67"/>
      <c r="EM2" s="67"/>
      <c r="EN2" s="67"/>
      <c r="EO2" s="67"/>
      <c r="EP2" s="67"/>
      <c r="EQ2" s="67"/>
      <c r="ER2" s="67"/>
      <c r="ES2" s="67"/>
      <c r="ET2" s="67"/>
      <c r="EU2" s="67"/>
      <c r="EV2" s="67"/>
      <c r="EW2" s="67"/>
      <c r="EX2" s="67"/>
      <c r="EY2" s="67"/>
      <c r="EZ2" s="67"/>
      <c r="FA2" s="67"/>
      <c r="FB2" s="67"/>
      <c r="FC2" s="67"/>
      <c r="FD2" s="67"/>
      <c r="FE2" s="67"/>
      <c r="FF2" s="67"/>
      <c r="FG2" s="67"/>
      <c r="FH2" s="67"/>
      <c r="FI2" s="67"/>
      <c r="FJ2" s="67"/>
      <c r="FK2" s="67"/>
      <c r="FL2" s="67"/>
      <c r="FM2" s="67"/>
      <c r="FN2" s="67"/>
      <c r="FO2" s="67"/>
      <c r="FP2" s="67"/>
      <c r="FQ2" s="67"/>
      <c r="FR2" s="67"/>
      <c r="FS2" s="67"/>
      <c r="FT2" s="67"/>
      <c r="FU2" s="67"/>
      <c r="FV2" s="67"/>
      <c r="FW2" s="67"/>
      <c r="FX2" s="67"/>
      <c r="FY2" s="67"/>
      <c r="FZ2" s="67"/>
      <c r="GA2" s="67"/>
      <c r="GB2" s="67"/>
      <c r="GC2" s="67"/>
      <c r="GD2" s="67"/>
      <c r="GE2" s="67"/>
      <c r="GF2" s="67"/>
      <c r="GG2" s="67"/>
      <c r="GH2" s="67"/>
      <c r="GI2" s="67"/>
      <c r="GJ2" s="67"/>
      <c r="GK2" s="67"/>
      <c r="GL2" s="67"/>
      <c r="GM2" s="67"/>
      <c r="GN2" s="67"/>
      <c r="GO2" s="67"/>
      <c r="GP2" s="67"/>
      <c r="GQ2" s="67"/>
      <c r="GR2" s="67"/>
      <c r="GS2" s="67"/>
      <c r="GT2" s="67"/>
      <c r="GU2" s="67"/>
      <c r="GV2" s="67"/>
      <c r="GW2" s="67"/>
      <c r="GX2" s="67"/>
      <c r="GY2" s="67"/>
      <c r="GZ2" s="67"/>
      <c r="HA2" s="67"/>
      <c r="HB2" s="67"/>
      <c r="HC2" s="67"/>
      <c r="HD2" s="67"/>
      <c r="HE2" s="67"/>
      <c r="HF2" s="67"/>
      <c r="HG2" s="67"/>
      <c r="HH2" s="67"/>
      <c r="HI2" s="67"/>
      <c r="HJ2" s="67"/>
      <c r="HK2" s="67"/>
      <c r="HL2" s="67"/>
      <c r="HM2" s="67"/>
      <c r="HN2" s="67"/>
      <c r="HO2" s="67"/>
      <c r="HP2" s="67"/>
      <c r="HQ2" s="67"/>
      <c r="HR2" s="67"/>
      <c r="HS2" s="67"/>
      <c r="HT2" s="67"/>
      <c r="HU2" s="67"/>
      <c r="HV2" s="67"/>
      <c r="HW2" s="67"/>
      <c r="HX2" s="67"/>
      <c r="HY2" s="67"/>
      <c r="HZ2" s="67"/>
    </row>
    <row r="3" s="30" customFormat="1" ht="18" customHeight="1" spans="1:235">
      <c r="A3" s="9" t="s">
        <v>83</v>
      </c>
      <c r="B3" s="9"/>
      <c r="C3" s="9"/>
      <c r="D3" s="9"/>
      <c r="E3" s="9"/>
      <c r="F3" s="9"/>
      <c r="G3" s="9"/>
      <c r="H3" s="9"/>
      <c r="I3" s="9"/>
      <c r="J3" s="9"/>
      <c r="K3" s="9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  <c r="AC3" s="67"/>
      <c r="AD3" s="67"/>
      <c r="AE3" s="67"/>
      <c r="AF3" s="67"/>
      <c r="AG3" s="67"/>
      <c r="AH3" s="67"/>
      <c r="AI3" s="67"/>
      <c r="AJ3" s="67"/>
      <c r="AK3" s="67"/>
      <c r="AL3" s="67"/>
      <c r="AM3" s="67"/>
      <c r="AN3" s="67"/>
      <c r="AO3" s="67"/>
      <c r="AP3" s="67"/>
      <c r="AQ3" s="67"/>
      <c r="AR3" s="67"/>
      <c r="AS3" s="67"/>
      <c r="AT3" s="67"/>
      <c r="AU3" s="67"/>
      <c r="AV3" s="67"/>
      <c r="AW3" s="67"/>
      <c r="AX3" s="67"/>
      <c r="AY3" s="67"/>
      <c r="AZ3" s="67"/>
      <c r="BA3" s="67"/>
      <c r="BB3" s="67"/>
      <c r="BC3" s="67"/>
      <c r="BD3" s="67"/>
      <c r="BE3" s="67"/>
      <c r="BF3" s="67"/>
      <c r="BG3" s="67"/>
      <c r="BH3" s="67"/>
      <c r="BI3" s="67"/>
      <c r="BJ3" s="67"/>
      <c r="BK3" s="67"/>
      <c r="BL3" s="67"/>
      <c r="BM3" s="67"/>
      <c r="BN3" s="67"/>
      <c r="BO3" s="67"/>
      <c r="BP3" s="67"/>
      <c r="BQ3" s="67"/>
      <c r="BR3" s="67"/>
      <c r="BS3" s="67"/>
      <c r="BT3" s="67"/>
      <c r="BU3" s="67"/>
      <c r="BV3" s="67"/>
      <c r="BW3" s="67"/>
      <c r="BX3" s="67"/>
      <c r="BY3" s="67"/>
      <c r="BZ3" s="67"/>
      <c r="CA3" s="67"/>
      <c r="CB3" s="67"/>
      <c r="CC3" s="67"/>
      <c r="CD3" s="67"/>
      <c r="CE3" s="67"/>
      <c r="CF3" s="67"/>
      <c r="CG3" s="67"/>
      <c r="CH3" s="67"/>
      <c r="CI3" s="67"/>
      <c r="CJ3" s="67"/>
      <c r="CK3" s="67"/>
      <c r="CL3" s="67"/>
      <c r="CM3" s="67"/>
      <c r="CN3" s="67"/>
      <c r="CO3" s="67"/>
      <c r="CP3" s="67"/>
      <c r="CQ3" s="67"/>
      <c r="CR3" s="67"/>
      <c r="CS3" s="67"/>
      <c r="CT3" s="67"/>
      <c r="CU3" s="67"/>
      <c r="CV3" s="67"/>
      <c r="CW3" s="67"/>
      <c r="CX3" s="67"/>
      <c r="CY3" s="67"/>
      <c r="CZ3" s="67"/>
      <c r="DA3" s="67"/>
      <c r="DB3" s="67"/>
      <c r="DC3" s="67"/>
      <c r="DD3" s="67"/>
      <c r="DE3" s="67"/>
      <c r="DF3" s="67"/>
      <c r="DG3" s="67"/>
      <c r="DH3" s="67"/>
      <c r="DI3" s="67"/>
      <c r="DJ3" s="67"/>
      <c r="DK3" s="67"/>
      <c r="DL3" s="67"/>
      <c r="DM3" s="67"/>
      <c r="DN3" s="67"/>
      <c r="DO3" s="67"/>
      <c r="DP3" s="67"/>
      <c r="DQ3" s="67"/>
      <c r="DR3" s="67"/>
      <c r="DS3" s="67"/>
      <c r="DT3" s="67"/>
      <c r="DU3" s="67"/>
      <c r="DV3" s="67"/>
      <c r="DW3" s="67"/>
      <c r="DX3" s="67"/>
      <c r="DY3" s="67"/>
      <c r="DZ3" s="67"/>
      <c r="EA3" s="67"/>
      <c r="EB3" s="67"/>
      <c r="EC3" s="67"/>
      <c r="ED3" s="67"/>
      <c r="EE3" s="67"/>
      <c r="EF3" s="67"/>
      <c r="EG3" s="67"/>
      <c r="EH3" s="67"/>
      <c r="EI3" s="67"/>
      <c r="EJ3" s="67"/>
      <c r="EK3" s="67"/>
      <c r="EL3" s="67"/>
      <c r="EM3" s="67"/>
      <c r="EN3" s="67"/>
      <c r="EO3" s="67"/>
      <c r="EP3" s="67"/>
      <c r="EQ3" s="67"/>
      <c r="ER3" s="67"/>
      <c r="ES3" s="67"/>
      <c r="ET3" s="67"/>
      <c r="EU3" s="67"/>
      <c r="EV3" s="67"/>
      <c r="EW3" s="67"/>
      <c r="EX3" s="67"/>
      <c r="EY3" s="67"/>
      <c r="EZ3" s="67"/>
      <c r="FA3" s="67"/>
      <c r="FB3" s="67"/>
      <c r="FC3" s="67"/>
      <c r="FD3" s="67"/>
      <c r="FE3" s="67"/>
      <c r="FF3" s="67"/>
      <c r="FG3" s="67"/>
      <c r="FH3" s="67"/>
      <c r="FI3" s="67"/>
      <c r="FJ3" s="67"/>
      <c r="FK3" s="67"/>
      <c r="FL3" s="67"/>
      <c r="FM3" s="67"/>
      <c r="FN3" s="67"/>
      <c r="FO3" s="67"/>
      <c r="FP3" s="67"/>
      <c r="FQ3" s="67"/>
      <c r="FR3" s="67"/>
      <c r="FS3" s="67"/>
      <c r="FT3" s="67"/>
      <c r="FU3" s="67"/>
      <c r="FV3" s="67"/>
      <c r="FW3" s="67"/>
      <c r="FX3" s="67"/>
      <c r="FY3" s="67"/>
      <c r="FZ3" s="67"/>
      <c r="GA3" s="67"/>
      <c r="GB3" s="67"/>
      <c r="GC3" s="67"/>
      <c r="GD3" s="67"/>
      <c r="GE3" s="67"/>
      <c r="GF3" s="67"/>
      <c r="GG3" s="67"/>
      <c r="GH3" s="67"/>
      <c r="GI3" s="67"/>
      <c r="GJ3" s="67"/>
      <c r="GK3" s="67"/>
      <c r="GL3" s="67"/>
      <c r="GM3" s="67"/>
      <c r="GN3" s="67"/>
      <c r="GO3" s="67"/>
      <c r="GP3" s="67"/>
      <c r="GQ3" s="67"/>
      <c r="GR3" s="67"/>
      <c r="GS3" s="67"/>
      <c r="GT3" s="67"/>
      <c r="GU3" s="67"/>
      <c r="GV3" s="67"/>
      <c r="GW3" s="67"/>
      <c r="GX3" s="67"/>
      <c r="GY3" s="67"/>
      <c r="GZ3" s="67"/>
      <c r="HA3" s="67"/>
      <c r="HB3" s="67"/>
      <c r="HC3" s="67"/>
      <c r="HD3" s="67"/>
      <c r="HE3" s="67"/>
      <c r="HF3" s="67"/>
      <c r="HG3" s="67"/>
      <c r="HH3" s="67"/>
      <c r="HI3" s="67"/>
      <c r="HJ3" s="67"/>
      <c r="HK3" s="67"/>
      <c r="HL3" s="67"/>
      <c r="HM3" s="67"/>
      <c r="HN3" s="67"/>
      <c r="HO3" s="67"/>
      <c r="HP3" s="67"/>
      <c r="HQ3" s="67"/>
      <c r="HR3" s="67"/>
      <c r="HS3" s="67"/>
      <c r="HT3" s="67"/>
      <c r="HU3" s="67"/>
      <c r="HV3" s="67"/>
      <c r="HW3" s="67"/>
      <c r="HX3" s="67"/>
      <c r="HY3" s="67"/>
      <c r="HZ3" s="67"/>
      <c r="IA3" s="67"/>
    </row>
    <row r="4" s="30" customFormat="1" ht="27" customHeight="1" spans="1:234">
      <c r="A4" s="10" t="s">
        <v>84</v>
      </c>
      <c r="B4" s="11" t="s">
        <v>85</v>
      </c>
      <c r="C4" s="11" t="s">
        <v>86</v>
      </c>
      <c r="D4" s="11"/>
      <c r="E4" s="11"/>
      <c r="F4" s="11"/>
      <c r="G4" s="11"/>
      <c r="H4" s="12" t="s">
        <v>87</v>
      </c>
      <c r="I4" s="11" t="s">
        <v>88</v>
      </c>
      <c r="J4" s="41" t="s">
        <v>89</v>
      </c>
      <c r="K4" s="68" t="s">
        <v>90</v>
      </c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67"/>
      <c r="Y4" s="67"/>
      <c r="Z4" s="67"/>
      <c r="AA4" s="67"/>
      <c r="AB4" s="67"/>
      <c r="AC4" s="67"/>
      <c r="AD4" s="67"/>
      <c r="AE4" s="67"/>
      <c r="AF4" s="67"/>
      <c r="AG4" s="67"/>
      <c r="AH4" s="67"/>
      <c r="AI4" s="67"/>
      <c r="AJ4" s="67"/>
      <c r="AK4" s="67"/>
      <c r="AL4" s="67"/>
      <c r="AM4" s="67"/>
      <c r="AN4" s="67"/>
      <c r="AO4" s="67"/>
      <c r="AP4" s="67"/>
      <c r="AQ4" s="67"/>
      <c r="AR4" s="67"/>
      <c r="AS4" s="67"/>
      <c r="AT4" s="67"/>
      <c r="AU4" s="67"/>
      <c r="AV4" s="67"/>
      <c r="AW4" s="67"/>
      <c r="AX4" s="67"/>
      <c r="AY4" s="67"/>
      <c r="AZ4" s="67"/>
      <c r="BA4" s="67"/>
      <c r="BB4" s="67"/>
      <c r="BC4" s="67"/>
      <c r="BD4" s="67"/>
      <c r="BE4" s="67"/>
      <c r="BF4" s="67"/>
      <c r="BG4" s="67"/>
      <c r="BH4" s="67"/>
      <c r="BI4" s="67"/>
      <c r="BJ4" s="67"/>
      <c r="BK4" s="67"/>
      <c r="BL4" s="67"/>
      <c r="BM4" s="67"/>
      <c r="BN4" s="67"/>
      <c r="BO4" s="67"/>
      <c r="BP4" s="67"/>
      <c r="BQ4" s="67"/>
      <c r="BR4" s="67"/>
      <c r="BS4" s="67"/>
      <c r="BT4" s="67"/>
      <c r="BU4" s="67"/>
      <c r="BV4" s="67"/>
      <c r="BW4" s="67"/>
      <c r="BX4" s="67"/>
      <c r="BY4" s="67"/>
      <c r="BZ4" s="67"/>
      <c r="CA4" s="67"/>
      <c r="CB4" s="67"/>
      <c r="CC4" s="67"/>
      <c r="CD4" s="67"/>
      <c r="CE4" s="67"/>
      <c r="CF4" s="67"/>
      <c r="CG4" s="67"/>
      <c r="CH4" s="67"/>
      <c r="CI4" s="67"/>
      <c r="CJ4" s="67"/>
      <c r="CK4" s="67"/>
      <c r="CL4" s="67"/>
      <c r="CM4" s="67"/>
      <c r="CN4" s="67"/>
      <c r="CO4" s="67"/>
      <c r="CP4" s="67"/>
      <c r="CQ4" s="67"/>
      <c r="CR4" s="67"/>
      <c r="CS4" s="67"/>
      <c r="CT4" s="67"/>
      <c r="CU4" s="67"/>
      <c r="CV4" s="67"/>
      <c r="CW4" s="67"/>
      <c r="CX4" s="67"/>
      <c r="CY4" s="67"/>
      <c r="CZ4" s="67"/>
      <c r="DA4" s="67"/>
      <c r="DB4" s="67"/>
      <c r="DC4" s="67"/>
      <c r="DD4" s="67"/>
      <c r="DE4" s="67"/>
      <c r="DF4" s="67"/>
      <c r="DG4" s="67"/>
      <c r="DH4" s="67"/>
      <c r="DI4" s="67"/>
      <c r="DJ4" s="67"/>
      <c r="DK4" s="67"/>
      <c r="DL4" s="67"/>
      <c r="DM4" s="67"/>
      <c r="DN4" s="67"/>
      <c r="DO4" s="67"/>
      <c r="DP4" s="67"/>
      <c r="DQ4" s="67"/>
      <c r="DR4" s="67"/>
      <c r="DS4" s="67"/>
      <c r="DT4" s="67"/>
      <c r="DU4" s="67"/>
      <c r="DV4" s="67"/>
      <c r="DW4" s="67"/>
      <c r="DX4" s="67"/>
      <c r="DY4" s="67"/>
      <c r="DZ4" s="67"/>
      <c r="EA4" s="67"/>
      <c r="EB4" s="67"/>
      <c r="EC4" s="67"/>
      <c r="ED4" s="67"/>
      <c r="EE4" s="67"/>
      <c r="EF4" s="67"/>
      <c r="EG4" s="67"/>
      <c r="EH4" s="67"/>
      <c r="EI4" s="67"/>
      <c r="EJ4" s="67"/>
      <c r="EK4" s="67"/>
      <c r="EL4" s="67"/>
      <c r="EM4" s="67"/>
      <c r="EN4" s="67"/>
      <c r="EO4" s="67"/>
      <c r="EP4" s="67"/>
      <c r="EQ4" s="67"/>
      <c r="ER4" s="67"/>
      <c r="ES4" s="67"/>
      <c r="ET4" s="67"/>
      <c r="EU4" s="67"/>
      <c r="EV4" s="67"/>
      <c r="EW4" s="67"/>
      <c r="EX4" s="67"/>
      <c r="EY4" s="67"/>
      <c r="EZ4" s="67"/>
      <c r="FA4" s="67"/>
      <c r="FB4" s="67"/>
      <c r="FC4" s="67"/>
      <c r="FD4" s="67"/>
      <c r="FE4" s="67"/>
      <c r="FF4" s="67"/>
      <c r="FG4" s="67"/>
      <c r="FH4" s="67"/>
      <c r="FI4" s="67"/>
      <c r="FJ4" s="67"/>
      <c r="FK4" s="67"/>
      <c r="FL4" s="67"/>
      <c r="FM4" s="67"/>
      <c r="FN4" s="67"/>
      <c r="FO4" s="67"/>
      <c r="FP4" s="67"/>
      <c r="FQ4" s="67"/>
      <c r="FR4" s="67"/>
      <c r="FS4" s="67"/>
      <c r="FT4" s="67"/>
      <c r="FU4" s="67"/>
      <c r="FV4" s="67"/>
      <c r="FW4" s="67"/>
      <c r="FX4" s="67"/>
      <c r="FY4" s="67"/>
      <c r="FZ4" s="67"/>
      <c r="GA4" s="67"/>
      <c r="GB4" s="67"/>
      <c r="GC4" s="67"/>
      <c r="GD4" s="67"/>
      <c r="GE4" s="67"/>
      <c r="GF4" s="67"/>
      <c r="GG4" s="67"/>
      <c r="GH4" s="67"/>
      <c r="GI4" s="67"/>
      <c r="GJ4" s="67"/>
      <c r="GK4" s="67"/>
      <c r="GL4" s="67"/>
      <c r="GM4" s="67"/>
      <c r="GN4" s="67"/>
      <c r="GO4" s="67"/>
      <c r="GP4" s="67"/>
      <c r="GQ4" s="67"/>
      <c r="GR4" s="67"/>
      <c r="GS4" s="67"/>
      <c r="GT4" s="67"/>
      <c r="GU4" s="67"/>
      <c r="GV4" s="67"/>
      <c r="GW4" s="67"/>
      <c r="GX4" s="67"/>
      <c r="GY4" s="67"/>
      <c r="GZ4" s="67"/>
      <c r="HA4" s="67"/>
      <c r="HB4" s="67"/>
      <c r="HC4" s="67"/>
      <c r="HD4" s="67"/>
      <c r="HE4" s="67"/>
      <c r="HF4" s="67"/>
      <c r="HG4" s="67"/>
      <c r="HH4" s="67"/>
      <c r="HI4" s="67"/>
      <c r="HJ4" s="67"/>
      <c r="HK4" s="67"/>
      <c r="HL4" s="67"/>
      <c r="HM4" s="67"/>
      <c r="HN4" s="67"/>
      <c r="HO4" s="67"/>
      <c r="HP4" s="67"/>
      <c r="HQ4" s="67"/>
      <c r="HR4" s="67"/>
      <c r="HS4" s="67"/>
      <c r="HT4" s="67"/>
      <c r="HU4" s="67"/>
      <c r="HV4" s="67"/>
      <c r="HW4" s="67"/>
      <c r="HX4" s="67"/>
      <c r="HY4" s="67"/>
      <c r="HZ4" s="67"/>
    </row>
    <row r="5" s="30" customFormat="1" ht="22" customHeight="1" spans="1:234">
      <c r="A5" s="10">
        <v>1</v>
      </c>
      <c r="B5" s="8" t="s">
        <v>122</v>
      </c>
      <c r="C5" s="13" t="s">
        <v>123</v>
      </c>
      <c r="D5" s="14"/>
      <c r="E5" s="14"/>
      <c r="F5" s="14"/>
      <c r="G5" s="15"/>
      <c r="H5" s="16">
        <f>17.15*12.72</f>
        <v>218.15</v>
      </c>
      <c r="I5" s="12">
        <v>975</v>
      </c>
      <c r="J5" s="43">
        <f t="shared" ref="J5:J7" si="0">H5*I5</f>
        <v>212696</v>
      </c>
      <c r="K5" s="16" t="s">
        <v>124</v>
      </c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7"/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/>
      <c r="BI5" s="67"/>
      <c r="BJ5" s="67"/>
      <c r="BK5" s="67"/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67"/>
      <c r="BX5" s="67"/>
      <c r="BY5" s="67"/>
      <c r="BZ5" s="67"/>
      <c r="CA5" s="67"/>
      <c r="CB5" s="67"/>
      <c r="CC5" s="67"/>
      <c r="CD5" s="67"/>
      <c r="CE5" s="67"/>
      <c r="CF5" s="67"/>
      <c r="CG5" s="67"/>
      <c r="CH5" s="67"/>
      <c r="CI5" s="67"/>
      <c r="CJ5" s="67"/>
      <c r="CK5" s="67"/>
      <c r="CL5" s="67"/>
      <c r="CM5" s="67"/>
      <c r="CN5" s="67"/>
      <c r="CO5" s="67"/>
      <c r="CP5" s="67"/>
      <c r="CQ5" s="67"/>
      <c r="CR5" s="67"/>
      <c r="CS5" s="67"/>
      <c r="CT5" s="67"/>
      <c r="CU5" s="67"/>
      <c r="CV5" s="67"/>
      <c r="CW5" s="67"/>
      <c r="CX5" s="67"/>
      <c r="CY5" s="67"/>
      <c r="CZ5" s="67"/>
      <c r="DA5" s="67"/>
      <c r="DB5" s="67"/>
      <c r="DC5" s="67"/>
      <c r="DD5" s="67"/>
      <c r="DE5" s="67"/>
      <c r="DF5" s="67"/>
      <c r="DG5" s="67"/>
      <c r="DH5" s="67"/>
      <c r="DI5" s="67"/>
      <c r="DJ5" s="67"/>
      <c r="DK5" s="67"/>
      <c r="DL5" s="67"/>
      <c r="DM5" s="67"/>
      <c r="DN5" s="67"/>
      <c r="DO5" s="67"/>
      <c r="DP5" s="67"/>
      <c r="DQ5" s="67"/>
      <c r="DR5" s="67"/>
      <c r="DS5" s="67"/>
      <c r="DT5" s="67"/>
      <c r="DU5" s="67"/>
      <c r="DV5" s="67"/>
      <c r="DW5" s="67"/>
      <c r="DX5" s="67"/>
      <c r="DY5" s="67"/>
      <c r="DZ5" s="67"/>
      <c r="EA5" s="67"/>
      <c r="EB5" s="67"/>
      <c r="EC5" s="67"/>
      <c r="ED5" s="67"/>
      <c r="EE5" s="67"/>
      <c r="EF5" s="67"/>
      <c r="EG5" s="67"/>
      <c r="EH5" s="67"/>
      <c r="EI5" s="67"/>
      <c r="EJ5" s="67"/>
      <c r="EK5" s="67"/>
      <c r="EL5" s="67"/>
      <c r="EM5" s="67"/>
      <c r="EN5" s="67"/>
      <c r="EO5" s="67"/>
      <c r="EP5" s="67"/>
      <c r="EQ5" s="67"/>
      <c r="ER5" s="67"/>
      <c r="ES5" s="67"/>
      <c r="ET5" s="67"/>
      <c r="EU5" s="67"/>
      <c r="EV5" s="67"/>
      <c r="EW5" s="67"/>
      <c r="EX5" s="67"/>
      <c r="EY5" s="67"/>
      <c r="EZ5" s="67"/>
      <c r="FA5" s="67"/>
      <c r="FB5" s="67"/>
      <c r="FC5" s="67"/>
      <c r="FD5" s="67"/>
      <c r="FE5" s="67"/>
      <c r="FF5" s="67"/>
      <c r="FG5" s="67"/>
      <c r="FH5" s="67"/>
      <c r="FI5" s="67"/>
      <c r="FJ5" s="67"/>
      <c r="FK5" s="67"/>
      <c r="FL5" s="67"/>
      <c r="FM5" s="67"/>
      <c r="FN5" s="67"/>
      <c r="FO5" s="67"/>
      <c r="FP5" s="67"/>
      <c r="FQ5" s="67"/>
      <c r="FR5" s="67"/>
      <c r="FS5" s="67"/>
      <c r="FT5" s="67"/>
      <c r="FU5" s="67"/>
      <c r="FV5" s="67"/>
      <c r="FW5" s="67"/>
      <c r="FX5" s="67"/>
      <c r="FY5" s="67"/>
      <c r="FZ5" s="67"/>
      <c r="GA5" s="67"/>
      <c r="GB5" s="67"/>
      <c r="GC5" s="67"/>
      <c r="GD5" s="67"/>
      <c r="GE5" s="67"/>
      <c r="GF5" s="67"/>
      <c r="GG5" s="67"/>
      <c r="GH5" s="67"/>
      <c r="GI5" s="67"/>
      <c r="GJ5" s="67"/>
      <c r="GK5" s="67"/>
      <c r="GL5" s="67"/>
      <c r="GM5" s="67"/>
      <c r="GN5" s="67"/>
      <c r="GO5" s="67"/>
      <c r="GP5" s="67"/>
      <c r="GQ5" s="67"/>
      <c r="GR5" s="67"/>
      <c r="GS5" s="67"/>
      <c r="GT5" s="67"/>
      <c r="GU5" s="67"/>
      <c r="GV5" s="67"/>
      <c r="GW5" s="67"/>
      <c r="GX5" s="67"/>
      <c r="GY5" s="67"/>
      <c r="GZ5" s="67"/>
      <c r="HA5" s="67"/>
      <c r="HB5" s="67"/>
      <c r="HC5" s="67"/>
      <c r="HD5" s="67"/>
      <c r="HE5" s="67"/>
      <c r="HF5" s="67"/>
      <c r="HG5" s="67"/>
      <c r="HH5" s="67"/>
      <c r="HI5" s="67"/>
      <c r="HJ5" s="67"/>
      <c r="HK5" s="67"/>
      <c r="HL5" s="67"/>
      <c r="HM5" s="67"/>
      <c r="HN5" s="67"/>
      <c r="HO5" s="67"/>
      <c r="HP5" s="67"/>
      <c r="HQ5" s="67"/>
      <c r="HR5" s="67"/>
      <c r="HS5" s="67"/>
      <c r="HT5" s="67"/>
      <c r="HU5" s="67"/>
      <c r="HV5" s="67"/>
      <c r="HW5" s="67"/>
      <c r="HX5" s="67"/>
      <c r="HY5" s="67"/>
      <c r="HZ5" s="67"/>
    </row>
    <row r="6" s="30" customFormat="1" ht="22" customHeight="1" spans="1:234">
      <c r="A6" s="10">
        <v>2</v>
      </c>
      <c r="B6" s="8" t="s">
        <v>125</v>
      </c>
      <c r="C6" s="13" t="s">
        <v>126</v>
      </c>
      <c r="D6" s="14"/>
      <c r="E6" s="14"/>
      <c r="F6" s="14"/>
      <c r="G6" s="15"/>
      <c r="H6" s="16">
        <f>12*8.02</f>
        <v>96.24</v>
      </c>
      <c r="I6" s="12">
        <v>521</v>
      </c>
      <c r="J6" s="43">
        <f t="shared" si="0"/>
        <v>50141</v>
      </c>
      <c r="K6" s="16" t="s">
        <v>127</v>
      </c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67"/>
      <c r="AE6" s="67"/>
      <c r="AF6" s="67"/>
      <c r="AG6" s="67"/>
      <c r="AH6" s="67"/>
      <c r="AI6" s="67"/>
      <c r="AJ6" s="67"/>
      <c r="AK6" s="67"/>
      <c r="AL6" s="67"/>
      <c r="AM6" s="67"/>
      <c r="AN6" s="67"/>
      <c r="AO6" s="67"/>
      <c r="AP6" s="67"/>
      <c r="AQ6" s="67"/>
      <c r="AR6" s="67"/>
      <c r="AS6" s="67"/>
      <c r="AT6" s="67"/>
      <c r="AU6" s="67"/>
      <c r="AV6" s="67"/>
      <c r="AW6" s="67"/>
      <c r="AX6" s="67"/>
      <c r="AY6" s="67"/>
      <c r="AZ6" s="67"/>
      <c r="BA6" s="67"/>
      <c r="BB6" s="67"/>
      <c r="BC6" s="67"/>
      <c r="BD6" s="67"/>
      <c r="BE6" s="67"/>
      <c r="BF6" s="67"/>
      <c r="BG6" s="67"/>
      <c r="BH6" s="67"/>
      <c r="BI6" s="67"/>
      <c r="BJ6" s="67"/>
      <c r="BK6" s="67"/>
      <c r="BL6" s="67"/>
      <c r="BM6" s="67"/>
      <c r="BN6" s="67"/>
      <c r="BO6" s="67"/>
      <c r="BP6" s="67"/>
      <c r="BQ6" s="67"/>
      <c r="BR6" s="67"/>
      <c r="BS6" s="67"/>
      <c r="BT6" s="67"/>
      <c r="BU6" s="67"/>
      <c r="BV6" s="67"/>
      <c r="BW6" s="67"/>
      <c r="BX6" s="67"/>
      <c r="BY6" s="67"/>
      <c r="BZ6" s="67"/>
      <c r="CA6" s="67"/>
      <c r="CB6" s="67"/>
      <c r="CC6" s="67"/>
      <c r="CD6" s="67"/>
      <c r="CE6" s="67"/>
      <c r="CF6" s="67"/>
      <c r="CG6" s="67"/>
      <c r="CH6" s="67"/>
      <c r="CI6" s="67"/>
      <c r="CJ6" s="67"/>
      <c r="CK6" s="67"/>
      <c r="CL6" s="67"/>
      <c r="CM6" s="67"/>
      <c r="CN6" s="67"/>
      <c r="CO6" s="67"/>
      <c r="CP6" s="67"/>
      <c r="CQ6" s="67"/>
      <c r="CR6" s="67"/>
      <c r="CS6" s="67"/>
      <c r="CT6" s="67"/>
      <c r="CU6" s="67"/>
      <c r="CV6" s="67"/>
      <c r="CW6" s="67"/>
      <c r="CX6" s="67"/>
      <c r="CY6" s="67"/>
      <c r="CZ6" s="67"/>
      <c r="DA6" s="67"/>
      <c r="DB6" s="67"/>
      <c r="DC6" s="67"/>
      <c r="DD6" s="67"/>
      <c r="DE6" s="67"/>
      <c r="DF6" s="67"/>
      <c r="DG6" s="67"/>
      <c r="DH6" s="67"/>
      <c r="DI6" s="67"/>
      <c r="DJ6" s="67"/>
      <c r="DK6" s="67"/>
      <c r="DL6" s="67"/>
      <c r="DM6" s="67"/>
      <c r="DN6" s="67"/>
      <c r="DO6" s="67"/>
      <c r="DP6" s="67"/>
      <c r="DQ6" s="67"/>
      <c r="DR6" s="67"/>
      <c r="DS6" s="67"/>
      <c r="DT6" s="67"/>
      <c r="DU6" s="67"/>
      <c r="DV6" s="67"/>
      <c r="DW6" s="67"/>
      <c r="DX6" s="67"/>
      <c r="DY6" s="67"/>
      <c r="DZ6" s="67"/>
      <c r="EA6" s="67"/>
      <c r="EB6" s="67"/>
      <c r="EC6" s="67"/>
      <c r="ED6" s="67"/>
      <c r="EE6" s="67"/>
      <c r="EF6" s="67"/>
      <c r="EG6" s="67"/>
      <c r="EH6" s="67"/>
      <c r="EI6" s="67"/>
      <c r="EJ6" s="67"/>
      <c r="EK6" s="67"/>
      <c r="EL6" s="67"/>
      <c r="EM6" s="67"/>
      <c r="EN6" s="67"/>
      <c r="EO6" s="67"/>
      <c r="EP6" s="67"/>
      <c r="EQ6" s="67"/>
      <c r="ER6" s="67"/>
      <c r="ES6" s="67"/>
      <c r="ET6" s="67"/>
      <c r="EU6" s="67"/>
      <c r="EV6" s="67"/>
      <c r="EW6" s="67"/>
      <c r="EX6" s="67"/>
      <c r="EY6" s="67"/>
      <c r="EZ6" s="67"/>
      <c r="FA6" s="67"/>
      <c r="FB6" s="67"/>
      <c r="FC6" s="67"/>
      <c r="FD6" s="67"/>
      <c r="FE6" s="67"/>
      <c r="FF6" s="67"/>
      <c r="FG6" s="67"/>
      <c r="FH6" s="67"/>
      <c r="FI6" s="67"/>
      <c r="FJ6" s="67"/>
      <c r="FK6" s="67"/>
      <c r="FL6" s="67"/>
      <c r="FM6" s="67"/>
      <c r="FN6" s="67"/>
      <c r="FO6" s="67"/>
      <c r="FP6" s="67"/>
      <c r="FQ6" s="67"/>
      <c r="FR6" s="67"/>
      <c r="FS6" s="67"/>
      <c r="FT6" s="67"/>
      <c r="FU6" s="67"/>
      <c r="FV6" s="67"/>
      <c r="FW6" s="67"/>
      <c r="FX6" s="67"/>
      <c r="FY6" s="67"/>
      <c r="FZ6" s="67"/>
      <c r="GA6" s="67"/>
      <c r="GB6" s="67"/>
      <c r="GC6" s="67"/>
      <c r="GD6" s="67"/>
      <c r="GE6" s="67"/>
      <c r="GF6" s="67"/>
      <c r="GG6" s="67"/>
      <c r="GH6" s="67"/>
      <c r="GI6" s="67"/>
      <c r="GJ6" s="67"/>
      <c r="GK6" s="67"/>
      <c r="GL6" s="67"/>
      <c r="GM6" s="67"/>
      <c r="GN6" s="67"/>
      <c r="GO6" s="67"/>
      <c r="GP6" s="67"/>
      <c r="GQ6" s="67"/>
      <c r="GR6" s="67"/>
      <c r="GS6" s="67"/>
      <c r="GT6" s="67"/>
      <c r="GU6" s="67"/>
      <c r="GV6" s="67"/>
      <c r="GW6" s="67"/>
      <c r="GX6" s="67"/>
      <c r="GY6" s="67"/>
      <c r="GZ6" s="67"/>
      <c r="HA6" s="67"/>
      <c r="HB6" s="67"/>
      <c r="HC6" s="67"/>
      <c r="HD6" s="67"/>
      <c r="HE6" s="67"/>
      <c r="HF6" s="67"/>
      <c r="HG6" s="67"/>
      <c r="HH6" s="67"/>
      <c r="HI6" s="67"/>
      <c r="HJ6" s="67"/>
      <c r="HK6" s="67"/>
      <c r="HL6" s="67"/>
      <c r="HM6" s="67"/>
      <c r="HN6" s="67"/>
      <c r="HO6" s="67"/>
      <c r="HP6" s="67"/>
      <c r="HQ6" s="67"/>
      <c r="HR6" s="67"/>
      <c r="HS6" s="67"/>
      <c r="HT6" s="67"/>
      <c r="HU6" s="67"/>
      <c r="HV6" s="67"/>
      <c r="HW6" s="67"/>
      <c r="HX6" s="67"/>
      <c r="HY6" s="67"/>
      <c r="HZ6" s="67"/>
    </row>
    <row r="7" s="30" customFormat="1" ht="22" customHeight="1" spans="1:234">
      <c r="A7" s="10">
        <v>3</v>
      </c>
      <c r="B7" s="8" t="s">
        <v>128</v>
      </c>
      <c r="C7" s="13" t="s">
        <v>126</v>
      </c>
      <c r="D7" s="14"/>
      <c r="E7" s="14"/>
      <c r="F7" s="14"/>
      <c r="G7" s="15"/>
      <c r="H7" s="16">
        <f>12*8.02</f>
        <v>96.24</v>
      </c>
      <c r="I7" s="12">
        <v>521</v>
      </c>
      <c r="J7" s="43">
        <f t="shared" si="0"/>
        <v>50141</v>
      </c>
      <c r="K7" s="16" t="s">
        <v>127</v>
      </c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67"/>
      <c r="Y7" s="67"/>
      <c r="Z7" s="67"/>
      <c r="AA7" s="67"/>
      <c r="AB7" s="67"/>
      <c r="AC7" s="67"/>
      <c r="AD7" s="67"/>
      <c r="AE7" s="67"/>
      <c r="AF7" s="67"/>
      <c r="AG7" s="67"/>
      <c r="AH7" s="67"/>
      <c r="AI7" s="67"/>
      <c r="AJ7" s="67"/>
      <c r="AK7" s="67"/>
      <c r="AL7" s="67"/>
      <c r="AM7" s="67"/>
      <c r="AN7" s="67"/>
      <c r="AO7" s="67"/>
      <c r="AP7" s="67"/>
      <c r="AQ7" s="67"/>
      <c r="AR7" s="67"/>
      <c r="AS7" s="67"/>
      <c r="AT7" s="67"/>
      <c r="AU7" s="67"/>
      <c r="AV7" s="67"/>
      <c r="AW7" s="67"/>
      <c r="AX7" s="67"/>
      <c r="AY7" s="67"/>
      <c r="AZ7" s="67"/>
      <c r="BA7" s="67"/>
      <c r="BB7" s="67"/>
      <c r="BC7" s="67"/>
      <c r="BD7" s="67"/>
      <c r="BE7" s="67"/>
      <c r="BF7" s="67"/>
      <c r="BG7" s="67"/>
      <c r="BH7" s="67"/>
      <c r="BI7" s="67"/>
      <c r="BJ7" s="67"/>
      <c r="BK7" s="67"/>
      <c r="BL7" s="67"/>
      <c r="BM7" s="67"/>
      <c r="BN7" s="67"/>
      <c r="BO7" s="67"/>
      <c r="BP7" s="67"/>
      <c r="BQ7" s="67"/>
      <c r="BR7" s="67"/>
      <c r="BS7" s="67"/>
      <c r="BT7" s="67"/>
      <c r="BU7" s="67"/>
      <c r="BV7" s="67"/>
      <c r="BW7" s="67"/>
      <c r="BX7" s="67"/>
      <c r="BY7" s="67"/>
      <c r="BZ7" s="67"/>
      <c r="CA7" s="67"/>
      <c r="CB7" s="67"/>
      <c r="CC7" s="67"/>
      <c r="CD7" s="67"/>
      <c r="CE7" s="67"/>
      <c r="CF7" s="67"/>
      <c r="CG7" s="67"/>
      <c r="CH7" s="67"/>
      <c r="CI7" s="67"/>
      <c r="CJ7" s="67"/>
      <c r="CK7" s="67"/>
      <c r="CL7" s="67"/>
      <c r="CM7" s="67"/>
      <c r="CN7" s="67"/>
      <c r="CO7" s="67"/>
      <c r="CP7" s="67"/>
      <c r="CQ7" s="67"/>
      <c r="CR7" s="67"/>
      <c r="CS7" s="67"/>
      <c r="CT7" s="67"/>
      <c r="CU7" s="67"/>
      <c r="CV7" s="67"/>
      <c r="CW7" s="67"/>
      <c r="CX7" s="67"/>
      <c r="CY7" s="67"/>
      <c r="CZ7" s="67"/>
      <c r="DA7" s="67"/>
      <c r="DB7" s="67"/>
      <c r="DC7" s="67"/>
      <c r="DD7" s="67"/>
      <c r="DE7" s="67"/>
      <c r="DF7" s="67"/>
      <c r="DG7" s="67"/>
      <c r="DH7" s="67"/>
      <c r="DI7" s="67"/>
      <c r="DJ7" s="67"/>
      <c r="DK7" s="67"/>
      <c r="DL7" s="67"/>
      <c r="DM7" s="67"/>
      <c r="DN7" s="67"/>
      <c r="DO7" s="67"/>
      <c r="DP7" s="67"/>
      <c r="DQ7" s="67"/>
      <c r="DR7" s="67"/>
      <c r="DS7" s="67"/>
      <c r="DT7" s="67"/>
      <c r="DU7" s="67"/>
      <c r="DV7" s="67"/>
      <c r="DW7" s="67"/>
      <c r="DX7" s="67"/>
      <c r="DY7" s="67"/>
      <c r="DZ7" s="67"/>
      <c r="EA7" s="67"/>
      <c r="EB7" s="67"/>
      <c r="EC7" s="67"/>
      <c r="ED7" s="67"/>
      <c r="EE7" s="67"/>
      <c r="EF7" s="67"/>
      <c r="EG7" s="67"/>
      <c r="EH7" s="67"/>
      <c r="EI7" s="67"/>
      <c r="EJ7" s="67"/>
      <c r="EK7" s="67"/>
      <c r="EL7" s="67"/>
      <c r="EM7" s="67"/>
      <c r="EN7" s="67"/>
      <c r="EO7" s="67"/>
      <c r="EP7" s="67"/>
      <c r="EQ7" s="67"/>
      <c r="ER7" s="67"/>
      <c r="ES7" s="67"/>
      <c r="ET7" s="67"/>
      <c r="EU7" s="67"/>
      <c r="EV7" s="67"/>
      <c r="EW7" s="67"/>
      <c r="EX7" s="67"/>
      <c r="EY7" s="67"/>
      <c r="EZ7" s="67"/>
      <c r="FA7" s="67"/>
      <c r="FB7" s="67"/>
      <c r="FC7" s="67"/>
      <c r="FD7" s="67"/>
      <c r="FE7" s="67"/>
      <c r="FF7" s="67"/>
      <c r="FG7" s="67"/>
      <c r="FH7" s="67"/>
      <c r="FI7" s="67"/>
      <c r="FJ7" s="67"/>
      <c r="FK7" s="67"/>
      <c r="FL7" s="67"/>
      <c r="FM7" s="67"/>
      <c r="FN7" s="67"/>
      <c r="FO7" s="67"/>
      <c r="FP7" s="67"/>
      <c r="FQ7" s="67"/>
      <c r="FR7" s="67"/>
      <c r="FS7" s="67"/>
      <c r="FT7" s="67"/>
      <c r="FU7" s="67"/>
      <c r="FV7" s="67"/>
      <c r="FW7" s="67"/>
      <c r="FX7" s="67"/>
      <c r="FY7" s="67"/>
      <c r="FZ7" s="67"/>
      <c r="GA7" s="67"/>
      <c r="GB7" s="67"/>
      <c r="GC7" s="67"/>
      <c r="GD7" s="67"/>
      <c r="GE7" s="67"/>
      <c r="GF7" s="67"/>
      <c r="GG7" s="67"/>
      <c r="GH7" s="67"/>
      <c r="GI7" s="67"/>
      <c r="GJ7" s="67"/>
      <c r="GK7" s="67"/>
      <c r="GL7" s="67"/>
      <c r="GM7" s="67"/>
      <c r="GN7" s="67"/>
      <c r="GO7" s="67"/>
      <c r="GP7" s="67"/>
      <c r="GQ7" s="67"/>
      <c r="GR7" s="67"/>
      <c r="GS7" s="67"/>
      <c r="GT7" s="67"/>
      <c r="GU7" s="67"/>
      <c r="GV7" s="67"/>
      <c r="GW7" s="67"/>
      <c r="GX7" s="67"/>
      <c r="GY7" s="67"/>
      <c r="GZ7" s="67"/>
      <c r="HA7" s="67"/>
      <c r="HB7" s="67"/>
      <c r="HC7" s="67"/>
      <c r="HD7" s="67"/>
      <c r="HE7" s="67"/>
      <c r="HF7" s="67"/>
      <c r="HG7" s="67"/>
      <c r="HH7" s="67"/>
      <c r="HI7" s="67"/>
      <c r="HJ7" s="67"/>
      <c r="HK7" s="67"/>
      <c r="HL7" s="67"/>
      <c r="HM7" s="67"/>
      <c r="HN7" s="67"/>
      <c r="HO7" s="67"/>
      <c r="HP7" s="67"/>
      <c r="HQ7" s="67"/>
      <c r="HR7" s="67"/>
      <c r="HS7" s="67"/>
      <c r="HT7" s="67"/>
      <c r="HU7" s="67"/>
      <c r="HV7" s="67"/>
      <c r="HW7" s="67"/>
      <c r="HX7" s="67"/>
      <c r="HY7" s="67"/>
      <c r="HZ7" s="67"/>
    </row>
    <row r="8" s="30" customFormat="1" ht="22" customHeight="1" spans="1:234">
      <c r="A8" s="10">
        <v>4</v>
      </c>
      <c r="B8" s="8" t="s">
        <v>129</v>
      </c>
      <c r="C8" s="13" t="s">
        <v>130</v>
      </c>
      <c r="D8" s="14"/>
      <c r="E8" s="14"/>
      <c r="F8" s="14"/>
      <c r="G8" s="15"/>
      <c r="H8" s="16">
        <f t="shared" ref="H8:H11" si="1">4*3.04</f>
        <v>12.16</v>
      </c>
      <c r="I8" s="12">
        <v>509</v>
      </c>
      <c r="J8" s="43">
        <f t="shared" ref="J8:J12" si="2">H8*I8</f>
        <v>6189</v>
      </c>
      <c r="K8" s="16" t="s">
        <v>131</v>
      </c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67"/>
      <c r="Y8" s="67"/>
      <c r="Z8" s="67"/>
      <c r="AA8" s="67"/>
      <c r="AB8" s="67"/>
      <c r="AC8" s="67"/>
      <c r="AD8" s="67"/>
      <c r="AE8" s="67"/>
      <c r="AF8" s="67"/>
      <c r="AG8" s="67"/>
      <c r="AH8" s="67"/>
      <c r="AI8" s="67"/>
      <c r="AJ8" s="67"/>
      <c r="AK8" s="67"/>
      <c r="AL8" s="67"/>
      <c r="AM8" s="67"/>
      <c r="AN8" s="67"/>
      <c r="AO8" s="67"/>
      <c r="AP8" s="67"/>
      <c r="AQ8" s="67"/>
      <c r="AR8" s="67"/>
      <c r="AS8" s="67"/>
      <c r="AT8" s="67"/>
      <c r="AU8" s="67"/>
      <c r="AV8" s="67"/>
      <c r="AW8" s="67"/>
      <c r="AX8" s="67"/>
      <c r="AY8" s="67"/>
      <c r="AZ8" s="67"/>
      <c r="BA8" s="67"/>
      <c r="BB8" s="67"/>
      <c r="BC8" s="67"/>
      <c r="BD8" s="67"/>
      <c r="BE8" s="67"/>
      <c r="BF8" s="67"/>
      <c r="BG8" s="67"/>
      <c r="BH8" s="67"/>
      <c r="BI8" s="67"/>
      <c r="BJ8" s="67"/>
      <c r="BK8" s="67"/>
      <c r="BL8" s="67"/>
      <c r="BM8" s="67"/>
      <c r="BN8" s="67"/>
      <c r="BO8" s="67"/>
      <c r="BP8" s="67"/>
      <c r="BQ8" s="67"/>
      <c r="BR8" s="67"/>
      <c r="BS8" s="67"/>
      <c r="BT8" s="67"/>
      <c r="BU8" s="67"/>
      <c r="BV8" s="67"/>
      <c r="BW8" s="67"/>
      <c r="BX8" s="67"/>
      <c r="BY8" s="67"/>
      <c r="BZ8" s="67"/>
      <c r="CA8" s="67"/>
      <c r="CB8" s="67"/>
      <c r="CC8" s="67"/>
      <c r="CD8" s="67"/>
      <c r="CE8" s="67"/>
      <c r="CF8" s="67"/>
      <c r="CG8" s="67"/>
      <c r="CH8" s="67"/>
      <c r="CI8" s="67"/>
      <c r="CJ8" s="67"/>
      <c r="CK8" s="67"/>
      <c r="CL8" s="67"/>
      <c r="CM8" s="67"/>
      <c r="CN8" s="67"/>
      <c r="CO8" s="67"/>
      <c r="CP8" s="67"/>
      <c r="CQ8" s="67"/>
      <c r="CR8" s="67"/>
      <c r="CS8" s="67"/>
      <c r="CT8" s="67"/>
      <c r="CU8" s="67"/>
      <c r="CV8" s="67"/>
      <c r="CW8" s="67"/>
      <c r="CX8" s="67"/>
      <c r="CY8" s="67"/>
      <c r="CZ8" s="67"/>
      <c r="DA8" s="67"/>
      <c r="DB8" s="67"/>
      <c r="DC8" s="67"/>
      <c r="DD8" s="67"/>
      <c r="DE8" s="67"/>
      <c r="DF8" s="67"/>
      <c r="DG8" s="67"/>
      <c r="DH8" s="67"/>
      <c r="DI8" s="67"/>
      <c r="DJ8" s="67"/>
      <c r="DK8" s="67"/>
      <c r="DL8" s="67"/>
      <c r="DM8" s="67"/>
      <c r="DN8" s="67"/>
      <c r="DO8" s="67"/>
      <c r="DP8" s="67"/>
      <c r="DQ8" s="67"/>
      <c r="DR8" s="67"/>
      <c r="DS8" s="67"/>
      <c r="DT8" s="67"/>
      <c r="DU8" s="67"/>
      <c r="DV8" s="67"/>
      <c r="DW8" s="67"/>
      <c r="DX8" s="67"/>
      <c r="DY8" s="67"/>
      <c r="DZ8" s="67"/>
      <c r="EA8" s="67"/>
      <c r="EB8" s="67"/>
      <c r="EC8" s="67"/>
      <c r="ED8" s="67"/>
      <c r="EE8" s="67"/>
      <c r="EF8" s="67"/>
      <c r="EG8" s="67"/>
      <c r="EH8" s="67"/>
      <c r="EI8" s="67"/>
      <c r="EJ8" s="67"/>
      <c r="EK8" s="67"/>
      <c r="EL8" s="67"/>
      <c r="EM8" s="67"/>
      <c r="EN8" s="67"/>
      <c r="EO8" s="67"/>
      <c r="EP8" s="67"/>
      <c r="EQ8" s="67"/>
      <c r="ER8" s="67"/>
      <c r="ES8" s="67"/>
      <c r="ET8" s="67"/>
      <c r="EU8" s="67"/>
      <c r="EV8" s="67"/>
      <c r="EW8" s="67"/>
      <c r="EX8" s="67"/>
      <c r="EY8" s="67"/>
      <c r="EZ8" s="67"/>
      <c r="FA8" s="67"/>
      <c r="FB8" s="67"/>
      <c r="FC8" s="67"/>
      <c r="FD8" s="67"/>
      <c r="FE8" s="67"/>
      <c r="FF8" s="67"/>
      <c r="FG8" s="67"/>
      <c r="FH8" s="67"/>
      <c r="FI8" s="67"/>
      <c r="FJ8" s="67"/>
      <c r="FK8" s="67"/>
      <c r="FL8" s="67"/>
      <c r="FM8" s="67"/>
      <c r="FN8" s="67"/>
      <c r="FO8" s="67"/>
      <c r="FP8" s="67"/>
      <c r="FQ8" s="67"/>
      <c r="FR8" s="67"/>
      <c r="FS8" s="67"/>
      <c r="FT8" s="67"/>
      <c r="FU8" s="67"/>
      <c r="FV8" s="67"/>
      <c r="FW8" s="67"/>
      <c r="FX8" s="67"/>
      <c r="FY8" s="67"/>
      <c r="FZ8" s="67"/>
      <c r="GA8" s="67"/>
      <c r="GB8" s="67"/>
      <c r="GC8" s="67"/>
      <c r="GD8" s="67"/>
      <c r="GE8" s="67"/>
      <c r="GF8" s="67"/>
      <c r="GG8" s="67"/>
      <c r="GH8" s="67"/>
      <c r="GI8" s="67"/>
      <c r="GJ8" s="67"/>
      <c r="GK8" s="67"/>
      <c r="GL8" s="67"/>
      <c r="GM8" s="67"/>
      <c r="GN8" s="67"/>
      <c r="GO8" s="67"/>
      <c r="GP8" s="67"/>
      <c r="GQ8" s="67"/>
      <c r="GR8" s="67"/>
      <c r="GS8" s="67"/>
      <c r="GT8" s="67"/>
      <c r="GU8" s="67"/>
      <c r="GV8" s="67"/>
      <c r="GW8" s="67"/>
      <c r="GX8" s="67"/>
      <c r="GY8" s="67"/>
      <c r="GZ8" s="67"/>
      <c r="HA8" s="67"/>
      <c r="HB8" s="67"/>
      <c r="HC8" s="67"/>
      <c r="HD8" s="67"/>
      <c r="HE8" s="67"/>
      <c r="HF8" s="67"/>
      <c r="HG8" s="67"/>
      <c r="HH8" s="67"/>
      <c r="HI8" s="67"/>
      <c r="HJ8" s="67"/>
      <c r="HK8" s="67"/>
      <c r="HL8" s="67"/>
      <c r="HM8" s="67"/>
      <c r="HN8" s="67"/>
      <c r="HO8" s="67"/>
      <c r="HP8" s="67"/>
      <c r="HQ8" s="67"/>
      <c r="HR8" s="67"/>
      <c r="HS8" s="67"/>
      <c r="HT8" s="67"/>
      <c r="HU8" s="67"/>
      <c r="HV8" s="67"/>
      <c r="HW8" s="67"/>
      <c r="HX8" s="67"/>
      <c r="HY8" s="67"/>
      <c r="HZ8" s="67"/>
    </row>
    <row r="9" s="30" customFormat="1" ht="22" customHeight="1" spans="1:234">
      <c r="A9" s="10">
        <v>5</v>
      </c>
      <c r="B9" s="8" t="s">
        <v>132</v>
      </c>
      <c r="C9" s="13" t="s">
        <v>130</v>
      </c>
      <c r="D9" s="14"/>
      <c r="E9" s="14"/>
      <c r="F9" s="14"/>
      <c r="G9" s="15"/>
      <c r="H9" s="16">
        <f t="shared" si="1"/>
        <v>12.16</v>
      </c>
      <c r="I9" s="12">
        <v>509</v>
      </c>
      <c r="J9" s="43">
        <f t="shared" si="2"/>
        <v>6189</v>
      </c>
      <c r="K9" s="16" t="s">
        <v>131</v>
      </c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67"/>
      <c r="Y9" s="67"/>
      <c r="Z9" s="67"/>
      <c r="AA9" s="67"/>
      <c r="AB9" s="67"/>
      <c r="AC9" s="67"/>
      <c r="AD9" s="67"/>
      <c r="AE9" s="67"/>
      <c r="AF9" s="67"/>
      <c r="AG9" s="67"/>
      <c r="AH9" s="67"/>
      <c r="AI9" s="67"/>
      <c r="AJ9" s="67"/>
      <c r="AK9" s="67"/>
      <c r="AL9" s="67"/>
      <c r="AM9" s="67"/>
      <c r="AN9" s="67"/>
      <c r="AO9" s="67"/>
      <c r="AP9" s="67"/>
      <c r="AQ9" s="67"/>
      <c r="AR9" s="67"/>
      <c r="AS9" s="67"/>
      <c r="AT9" s="67"/>
      <c r="AU9" s="67"/>
      <c r="AV9" s="67"/>
      <c r="AW9" s="67"/>
      <c r="AX9" s="67"/>
      <c r="AY9" s="67"/>
      <c r="AZ9" s="67"/>
      <c r="BA9" s="67"/>
      <c r="BB9" s="67"/>
      <c r="BC9" s="67"/>
      <c r="BD9" s="67"/>
      <c r="BE9" s="67"/>
      <c r="BF9" s="67"/>
      <c r="BG9" s="67"/>
      <c r="BH9" s="67"/>
      <c r="BI9" s="67"/>
      <c r="BJ9" s="67"/>
      <c r="BK9" s="67"/>
      <c r="BL9" s="67"/>
      <c r="BM9" s="67"/>
      <c r="BN9" s="67"/>
      <c r="BO9" s="67"/>
      <c r="BP9" s="67"/>
      <c r="BQ9" s="67"/>
      <c r="BR9" s="67"/>
      <c r="BS9" s="67"/>
      <c r="BT9" s="67"/>
      <c r="BU9" s="67"/>
      <c r="BV9" s="67"/>
      <c r="BW9" s="67"/>
      <c r="BX9" s="67"/>
      <c r="BY9" s="67"/>
      <c r="BZ9" s="67"/>
      <c r="CA9" s="67"/>
      <c r="CB9" s="67"/>
      <c r="CC9" s="67"/>
      <c r="CD9" s="67"/>
      <c r="CE9" s="67"/>
      <c r="CF9" s="67"/>
      <c r="CG9" s="67"/>
      <c r="CH9" s="67"/>
      <c r="CI9" s="67"/>
      <c r="CJ9" s="67"/>
      <c r="CK9" s="67"/>
      <c r="CL9" s="67"/>
      <c r="CM9" s="67"/>
      <c r="CN9" s="67"/>
      <c r="CO9" s="67"/>
      <c r="CP9" s="67"/>
      <c r="CQ9" s="67"/>
      <c r="CR9" s="67"/>
      <c r="CS9" s="67"/>
      <c r="CT9" s="67"/>
      <c r="CU9" s="67"/>
      <c r="CV9" s="67"/>
      <c r="CW9" s="67"/>
      <c r="CX9" s="67"/>
      <c r="CY9" s="67"/>
      <c r="CZ9" s="67"/>
      <c r="DA9" s="67"/>
      <c r="DB9" s="67"/>
      <c r="DC9" s="67"/>
      <c r="DD9" s="67"/>
      <c r="DE9" s="67"/>
      <c r="DF9" s="67"/>
      <c r="DG9" s="67"/>
      <c r="DH9" s="67"/>
      <c r="DI9" s="67"/>
      <c r="DJ9" s="67"/>
      <c r="DK9" s="67"/>
      <c r="DL9" s="67"/>
      <c r="DM9" s="67"/>
      <c r="DN9" s="67"/>
      <c r="DO9" s="67"/>
      <c r="DP9" s="67"/>
      <c r="DQ9" s="67"/>
      <c r="DR9" s="67"/>
      <c r="DS9" s="67"/>
      <c r="DT9" s="67"/>
      <c r="DU9" s="67"/>
      <c r="DV9" s="67"/>
      <c r="DW9" s="67"/>
      <c r="DX9" s="67"/>
      <c r="DY9" s="67"/>
      <c r="DZ9" s="67"/>
      <c r="EA9" s="67"/>
      <c r="EB9" s="67"/>
      <c r="EC9" s="67"/>
      <c r="ED9" s="67"/>
      <c r="EE9" s="67"/>
      <c r="EF9" s="67"/>
      <c r="EG9" s="67"/>
      <c r="EH9" s="67"/>
      <c r="EI9" s="67"/>
      <c r="EJ9" s="67"/>
      <c r="EK9" s="67"/>
      <c r="EL9" s="67"/>
      <c r="EM9" s="67"/>
      <c r="EN9" s="67"/>
      <c r="EO9" s="67"/>
      <c r="EP9" s="67"/>
      <c r="EQ9" s="67"/>
      <c r="ER9" s="67"/>
      <c r="ES9" s="67"/>
      <c r="ET9" s="67"/>
      <c r="EU9" s="67"/>
      <c r="EV9" s="67"/>
      <c r="EW9" s="67"/>
      <c r="EX9" s="67"/>
      <c r="EY9" s="67"/>
      <c r="EZ9" s="67"/>
      <c r="FA9" s="67"/>
      <c r="FB9" s="67"/>
      <c r="FC9" s="67"/>
      <c r="FD9" s="67"/>
      <c r="FE9" s="67"/>
      <c r="FF9" s="67"/>
      <c r="FG9" s="67"/>
      <c r="FH9" s="67"/>
      <c r="FI9" s="67"/>
      <c r="FJ9" s="67"/>
      <c r="FK9" s="67"/>
      <c r="FL9" s="67"/>
      <c r="FM9" s="67"/>
      <c r="FN9" s="67"/>
      <c r="FO9" s="67"/>
      <c r="FP9" s="67"/>
      <c r="FQ9" s="67"/>
      <c r="FR9" s="67"/>
      <c r="FS9" s="67"/>
      <c r="FT9" s="67"/>
      <c r="FU9" s="67"/>
      <c r="FV9" s="67"/>
      <c r="FW9" s="67"/>
      <c r="FX9" s="67"/>
      <c r="FY9" s="67"/>
      <c r="FZ9" s="67"/>
      <c r="GA9" s="67"/>
      <c r="GB9" s="67"/>
      <c r="GC9" s="67"/>
      <c r="GD9" s="67"/>
      <c r="GE9" s="67"/>
      <c r="GF9" s="67"/>
      <c r="GG9" s="67"/>
      <c r="GH9" s="67"/>
      <c r="GI9" s="67"/>
      <c r="GJ9" s="67"/>
      <c r="GK9" s="67"/>
      <c r="GL9" s="67"/>
      <c r="GM9" s="67"/>
      <c r="GN9" s="67"/>
      <c r="GO9" s="67"/>
      <c r="GP9" s="67"/>
      <c r="GQ9" s="67"/>
      <c r="GR9" s="67"/>
      <c r="GS9" s="67"/>
      <c r="GT9" s="67"/>
      <c r="GU9" s="67"/>
      <c r="GV9" s="67"/>
      <c r="GW9" s="67"/>
      <c r="GX9" s="67"/>
      <c r="GY9" s="67"/>
      <c r="GZ9" s="67"/>
      <c r="HA9" s="67"/>
      <c r="HB9" s="67"/>
      <c r="HC9" s="67"/>
      <c r="HD9" s="67"/>
      <c r="HE9" s="67"/>
      <c r="HF9" s="67"/>
      <c r="HG9" s="67"/>
      <c r="HH9" s="67"/>
      <c r="HI9" s="67"/>
      <c r="HJ9" s="67"/>
      <c r="HK9" s="67"/>
      <c r="HL9" s="67"/>
      <c r="HM9" s="67"/>
      <c r="HN9" s="67"/>
      <c r="HO9" s="67"/>
      <c r="HP9" s="67"/>
      <c r="HQ9" s="67"/>
      <c r="HR9" s="67"/>
      <c r="HS9" s="67"/>
      <c r="HT9" s="67"/>
      <c r="HU9" s="67"/>
      <c r="HV9" s="67"/>
      <c r="HW9" s="67"/>
      <c r="HX9" s="67"/>
      <c r="HY9" s="67"/>
      <c r="HZ9" s="67"/>
    </row>
    <row r="10" s="30" customFormat="1" ht="22" customHeight="1" spans="1:234">
      <c r="A10" s="6">
        <v>6</v>
      </c>
      <c r="B10" s="62" t="s">
        <v>133</v>
      </c>
      <c r="C10" s="63" t="s">
        <v>130</v>
      </c>
      <c r="D10" s="14"/>
      <c r="E10" s="14"/>
      <c r="F10" s="14"/>
      <c r="G10" s="15"/>
      <c r="H10" s="55">
        <f t="shared" si="1"/>
        <v>12.16</v>
      </c>
      <c r="I10" s="69">
        <v>509</v>
      </c>
      <c r="J10" s="48">
        <f t="shared" si="2"/>
        <v>6189</v>
      </c>
      <c r="K10" s="55" t="s">
        <v>131</v>
      </c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67"/>
      <c r="Y10" s="67"/>
      <c r="Z10" s="67"/>
      <c r="AA10" s="67"/>
      <c r="AB10" s="67"/>
      <c r="AC10" s="67"/>
      <c r="AD10" s="67"/>
      <c r="AE10" s="67"/>
      <c r="AF10" s="67"/>
      <c r="AG10" s="67"/>
      <c r="AH10" s="67"/>
      <c r="AI10" s="67"/>
      <c r="AJ10" s="67"/>
      <c r="AK10" s="67"/>
      <c r="AL10" s="67"/>
      <c r="AM10" s="67"/>
      <c r="AN10" s="67"/>
      <c r="AO10" s="67"/>
      <c r="AP10" s="67"/>
      <c r="AQ10" s="67"/>
      <c r="AR10" s="67"/>
      <c r="AS10" s="67"/>
      <c r="AT10" s="67"/>
      <c r="AU10" s="67"/>
      <c r="AV10" s="67"/>
      <c r="AW10" s="67"/>
      <c r="AX10" s="67"/>
      <c r="AY10" s="67"/>
      <c r="AZ10" s="67"/>
      <c r="BA10" s="67"/>
      <c r="BB10" s="67"/>
      <c r="BC10" s="67"/>
      <c r="BD10" s="67"/>
      <c r="BE10" s="67"/>
      <c r="BF10" s="67"/>
      <c r="BG10" s="67"/>
      <c r="BH10" s="67"/>
      <c r="BI10" s="67"/>
      <c r="BJ10" s="67"/>
      <c r="BK10" s="67"/>
      <c r="BL10" s="67"/>
      <c r="BM10" s="67"/>
      <c r="BN10" s="67"/>
      <c r="BO10" s="67"/>
      <c r="BP10" s="67"/>
      <c r="BQ10" s="67"/>
      <c r="BR10" s="67"/>
      <c r="BS10" s="67"/>
      <c r="BT10" s="67"/>
      <c r="BU10" s="67"/>
      <c r="BV10" s="67"/>
      <c r="BW10" s="67"/>
      <c r="BX10" s="67"/>
      <c r="BY10" s="67"/>
      <c r="BZ10" s="67"/>
      <c r="CA10" s="67"/>
      <c r="CB10" s="67"/>
      <c r="CC10" s="67"/>
      <c r="CD10" s="67"/>
      <c r="CE10" s="67"/>
      <c r="CF10" s="67"/>
      <c r="CG10" s="67"/>
      <c r="CH10" s="67"/>
      <c r="CI10" s="67"/>
      <c r="CJ10" s="67"/>
      <c r="CK10" s="67"/>
      <c r="CL10" s="67"/>
      <c r="CM10" s="67"/>
      <c r="CN10" s="67"/>
      <c r="CO10" s="67"/>
      <c r="CP10" s="67"/>
      <c r="CQ10" s="67"/>
      <c r="CR10" s="67"/>
      <c r="CS10" s="67"/>
      <c r="CT10" s="67"/>
      <c r="CU10" s="67"/>
      <c r="CV10" s="67"/>
      <c r="CW10" s="67"/>
      <c r="CX10" s="67"/>
      <c r="CY10" s="67"/>
      <c r="CZ10" s="67"/>
      <c r="DA10" s="67"/>
      <c r="DB10" s="67"/>
      <c r="DC10" s="67"/>
      <c r="DD10" s="67"/>
      <c r="DE10" s="67"/>
      <c r="DF10" s="67"/>
      <c r="DG10" s="67"/>
      <c r="DH10" s="67"/>
      <c r="DI10" s="67"/>
      <c r="DJ10" s="67"/>
      <c r="DK10" s="67"/>
      <c r="DL10" s="67"/>
      <c r="DM10" s="67"/>
      <c r="DN10" s="67"/>
      <c r="DO10" s="67"/>
      <c r="DP10" s="67"/>
      <c r="DQ10" s="67"/>
      <c r="DR10" s="67"/>
      <c r="DS10" s="67"/>
      <c r="DT10" s="67"/>
      <c r="DU10" s="67"/>
      <c r="DV10" s="67"/>
      <c r="DW10" s="67"/>
      <c r="DX10" s="67"/>
      <c r="DY10" s="67"/>
      <c r="DZ10" s="67"/>
      <c r="EA10" s="67"/>
      <c r="EB10" s="67"/>
      <c r="EC10" s="67"/>
      <c r="ED10" s="67"/>
      <c r="EE10" s="67"/>
      <c r="EF10" s="67"/>
      <c r="EG10" s="67"/>
      <c r="EH10" s="67"/>
      <c r="EI10" s="67"/>
      <c r="EJ10" s="67"/>
      <c r="EK10" s="67"/>
      <c r="EL10" s="67"/>
      <c r="EM10" s="67"/>
      <c r="EN10" s="67"/>
      <c r="EO10" s="67"/>
      <c r="EP10" s="67"/>
      <c r="EQ10" s="67"/>
      <c r="ER10" s="67"/>
      <c r="ES10" s="67"/>
      <c r="ET10" s="67"/>
      <c r="EU10" s="67"/>
      <c r="EV10" s="67"/>
      <c r="EW10" s="67"/>
      <c r="EX10" s="67"/>
      <c r="EY10" s="67"/>
      <c r="EZ10" s="67"/>
      <c r="FA10" s="67"/>
      <c r="FB10" s="67"/>
      <c r="FC10" s="67"/>
      <c r="FD10" s="67"/>
      <c r="FE10" s="67"/>
      <c r="FF10" s="67"/>
      <c r="FG10" s="67"/>
      <c r="FH10" s="67"/>
      <c r="FI10" s="67"/>
      <c r="FJ10" s="67"/>
      <c r="FK10" s="67"/>
      <c r="FL10" s="67"/>
      <c r="FM10" s="67"/>
      <c r="FN10" s="67"/>
      <c r="FO10" s="67"/>
      <c r="FP10" s="67"/>
      <c r="FQ10" s="67"/>
      <c r="FR10" s="67"/>
      <c r="FS10" s="67"/>
      <c r="FT10" s="67"/>
      <c r="FU10" s="67"/>
      <c r="FV10" s="67"/>
      <c r="FW10" s="67"/>
      <c r="FX10" s="67"/>
      <c r="FY10" s="67"/>
      <c r="FZ10" s="67"/>
      <c r="GA10" s="67"/>
      <c r="GB10" s="67"/>
      <c r="GC10" s="67"/>
      <c r="GD10" s="67"/>
      <c r="GE10" s="67"/>
      <c r="GF10" s="67"/>
      <c r="GG10" s="67"/>
      <c r="GH10" s="67"/>
      <c r="GI10" s="67"/>
      <c r="GJ10" s="67"/>
      <c r="GK10" s="67"/>
      <c r="GL10" s="67"/>
      <c r="GM10" s="67"/>
      <c r="GN10" s="67"/>
      <c r="GO10" s="67"/>
      <c r="GP10" s="67"/>
      <c r="GQ10" s="67"/>
      <c r="GR10" s="67"/>
      <c r="GS10" s="67"/>
      <c r="GT10" s="67"/>
      <c r="GU10" s="67"/>
      <c r="GV10" s="67"/>
      <c r="GW10" s="67"/>
      <c r="GX10" s="67"/>
      <c r="GY10" s="67"/>
      <c r="GZ10" s="67"/>
      <c r="HA10" s="67"/>
      <c r="HB10" s="67"/>
      <c r="HC10" s="67"/>
      <c r="HD10" s="67"/>
      <c r="HE10" s="67"/>
      <c r="HF10" s="67"/>
      <c r="HG10" s="67"/>
      <c r="HH10" s="67"/>
      <c r="HI10" s="67"/>
      <c r="HJ10" s="67"/>
      <c r="HK10" s="67"/>
      <c r="HL10" s="67"/>
      <c r="HM10" s="67"/>
      <c r="HN10" s="67"/>
      <c r="HO10" s="67"/>
      <c r="HP10" s="67"/>
      <c r="HQ10" s="67"/>
      <c r="HR10" s="67"/>
      <c r="HS10" s="67"/>
      <c r="HT10" s="67"/>
      <c r="HU10" s="67"/>
      <c r="HV10" s="67"/>
      <c r="HW10" s="67"/>
      <c r="HX10" s="67"/>
      <c r="HY10" s="67"/>
      <c r="HZ10" s="67"/>
    </row>
    <row r="11" s="30" customFormat="1" ht="22" customHeight="1" spans="1:234">
      <c r="A11" s="10">
        <v>7</v>
      </c>
      <c r="B11" s="8" t="s">
        <v>134</v>
      </c>
      <c r="C11" s="13" t="s">
        <v>130</v>
      </c>
      <c r="D11" s="14"/>
      <c r="E11" s="14"/>
      <c r="F11" s="14"/>
      <c r="G11" s="15"/>
      <c r="H11" s="16">
        <f>4*3.04+1.55*1.2</f>
        <v>14.02</v>
      </c>
      <c r="I11" s="12">
        <v>509</v>
      </c>
      <c r="J11" s="43">
        <f t="shared" si="2"/>
        <v>7136</v>
      </c>
      <c r="K11" s="16" t="s">
        <v>131</v>
      </c>
      <c r="L11" s="67"/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67"/>
      <c r="X11" s="67"/>
      <c r="Y11" s="67"/>
      <c r="Z11" s="67"/>
      <c r="AA11" s="67"/>
      <c r="AB11" s="67"/>
      <c r="AC11" s="67"/>
      <c r="AD11" s="67"/>
      <c r="AE11" s="67"/>
      <c r="AF11" s="67"/>
      <c r="AG11" s="67"/>
      <c r="AH11" s="67"/>
      <c r="AI11" s="67"/>
      <c r="AJ11" s="67"/>
      <c r="AK11" s="67"/>
      <c r="AL11" s="67"/>
      <c r="AM11" s="67"/>
      <c r="AN11" s="67"/>
      <c r="AO11" s="67"/>
      <c r="AP11" s="67"/>
      <c r="AQ11" s="67"/>
      <c r="AR11" s="67"/>
      <c r="AS11" s="67"/>
      <c r="AT11" s="67"/>
      <c r="AU11" s="67"/>
      <c r="AV11" s="67"/>
      <c r="AW11" s="67"/>
      <c r="AX11" s="67"/>
      <c r="AY11" s="67"/>
      <c r="AZ11" s="67"/>
      <c r="BA11" s="67"/>
      <c r="BB11" s="67"/>
      <c r="BC11" s="67"/>
      <c r="BD11" s="67"/>
      <c r="BE11" s="67"/>
      <c r="BF11" s="67"/>
      <c r="BG11" s="67"/>
      <c r="BH11" s="67"/>
      <c r="BI11" s="67"/>
      <c r="BJ11" s="67"/>
      <c r="BK11" s="67"/>
      <c r="BL11" s="67"/>
      <c r="BM11" s="67"/>
      <c r="BN11" s="67"/>
      <c r="BO11" s="67"/>
      <c r="BP11" s="67"/>
      <c r="BQ11" s="67"/>
      <c r="BR11" s="67"/>
      <c r="BS11" s="67"/>
      <c r="BT11" s="67"/>
      <c r="BU11" s="67"/>
      <c r="BV11" s="67"/>
      <c r="BW11" s="67"/>
      <c r="BX11" s="67"/>
      <c r="BY11" s="67"/>
      <c r="BZ11" s="67"/>
      <c r="CA11" s="67"/>
      <c r="CB11" s="67"/>
      <c r="CC11" s="67"/>
      <c r="CD11" s="67"/>
      <c r="CE11" s="67"/>
      <c r="CF11" s="67"/>
      <c r="CG11" s="67"/>
      <c r="CH11" s="67"/>
      <c r="CI11" s="67"/>
      <c r="CJ11" s="67"/>
      <c r="CK11" s="67"/>
      <c r="CL11" s="67"/>
      <c r="CM11" s="67"/>
      <c r="CN11" s="67"/>
      <c r="CO11" s="67"/>
      <c r="CP11" s="67"/>
      <c r="CQ11" s="67"/>
      <c r="CR11" s="67"/>
      <c r="CS11" s="67"/>
      <c r="CT11" s="67"/>
      <c r="CU11" s="67"/>
      <c r="CV11" s="67"/>
      <c r="CW11" s="67"/>
      <c r="CX11" s="67"/>
      <c r="CY11" s="67"/>
      <c r="CZ11" s="67"/>
      <c r="DA11" s="67"/>
      <c r="DB11" s="67"/>
      <c r="DC11" s="67"/>
      <c r="DD11" s="67"/>
      <c r="DE11" s="67"/>
      <c r="DF11" s="67"/>
      <c r="DG11" s="67"/>
      <c r="DH11" s="67"/>
      <c r="DI11" s="67"/>
      <c r="DJ11" s="67"/>
      <c r="DK11" s="67"/>
      <c r="DL11" s="67"/>
      <c r="DM11" s="67"/>
      <c r="DN11" s="67"/>
      <c r="DO11" s="67"/>
      <c r="DP11" s="67"/>
      <c r="DQ11" s="67"/>
      <c r="DR11" s="67"/>
      <c r="DS11" s="67"/>
      <c r="DT11" s="67"/>
      <c r="DU11" s="67"/>
      <c r="DV11" s="67"/>
      <c r="DW11" s="67"/>
      <c r="DX11" s="67"/>
      <c r="DY11" s="67"/>
      <c r="DZ11" s="67"/>
      <c r="EA11" s="67"/>
      <c r="EB11" s="67"/>
      <c r="EC11" s="67"/>
      <c r="ED11" s="67"/>
      <c r="EE11" s="67"/>
      <c r="EF11" s="67"/>
      <c r="EG11" s="67"/>
      <c r="EH11" s="67"/>
      <c r="EI11" s="67"/>
      <c r="EJ11" s="67"/>
      <c r="EK11" s="67"/>
      <c r="EL11" s="67"/>
      <c r="EM11" s="67"/>
      <c r="EN11" s="67"/>
      <c r="EO11" s="67"/>
      <c r="EP11" s="67"/>
      <c r="EQ11" s="67"/>
      <c r="ER11" s="67"/>
      <c r="ES11" s="67"/>
      <c r="ET11" s="67"/>
      <c r="EU11" s="67"/>
      <c r="EV11" s="67"/>
      <c r="EW11" s="67"/>
      <c r="EX11" s="67"/>
      <c r="EY11" s="67"/>
      <c r="EZ11" s="67"/>
      <c r="FA11" s="67"/>
      <c r="FB11" s="67"/>
      <c r="FC11" s="67"/>
      <c r="FD11" s="67"/>
      <c r="FE11" s="67"/>
      <c r="FF11" s="67"/>
      <c r="FG11" s="67"/>
      <c r="FH11" s="67"/>
      <c r="FI11" s="67"/>
      <c r="FJ11" s="67"/>
      <c r="FK11" s="67"/>
      <c r="FL11" s="67"/>
      <c r="FM11" s="67"/>
      <c r="FN11" s="67"/>
      <c r="FO11" s="67"/>
      <c r="FP11" s="67"/>
      <c r="FQ11" s="67"/>
      <c r="FR11" s="67"/>
      <c r="FS11" s="67"/>
      <c r="FT11" s="67"/>
      <c r="FU11" s="67"/>
      <c r="FV11" s="67"/>
      <c r="FW11" s="67"/>
      <c r="FX11" s="67"/>
      <c r="FY11" s="67"/>
      <c r="FZ11" s="67"/>
      <c r="GA11" s="67"/>
      <c r="GB11" s="67"/>
      <c r="GC11" s="67"/>
      <c r="GD11" s="67"/>
      <c r="GE11" s="67"/>
      <c r="GF11" s="67"/>
      <c r="GG11" s="67"/>
      <c r="GH11" s="67"/>
      <c r="GI11" s="67"/>
      <c r="GJ11" s="67"/>
      <c r="GK11" s="67"/>
      <c r="GL11" s="67"/>
      <c r="GM11" s="67"/>
      <c r="GN11" s="67"/>
      <c r="GO11" s="67"/>
      <c r="GP11" s="67"/>
      <c r="GQ11" s="67"/>
      <c r="GR11" s="67"/>
      <c r="GS11" s="67"/>
      <c r="GT11" s="67"/>
      <c r="GU11" s="67"/>
      <c r="GV11" s="67"/>
      <c r="GW11" s="67"/>
      <c r="GX11" s="67"/>
      <c r="GY11" s="67"/>
      <c r="GZ11" s="67"/>
      <c r="HA11" s="67"/>
      <c r="HB11" s="67"/>
      <c r="HC11" s="67"/>
      <c r="HD11" s="67"/>
      <c r="HE11" s="67"/>
      <c r="HF11" s="67"/>
      <c r="HG11" s="67"/>
      <c r="HH11" s="67"/>
      <c r="HI11" s="67"/>
      <c r="HJ11" s="67"/>
      <c r="HK11" s="67"/>
      <c r="HL11" s="67"/>
      <c r="HM11" s="67"/>
      <c r="HN11" s="67"/>
      <c r="HO11" s="67"/>
      <c r="HP11" s="67"/>
      <c r="HQ11" s="67"/>
      <c r="HR11" s="67"/>
      <c r="HS11" s="67"/>
      <c r="HT11" s="67"/>
      <c r="HU11" s="67"/>
      <c r="HV11" s="67"/>
      <c r="HW11" s="67"/>
      <c r="HX11" s="67"/>
      <c r="HY11" s="67"/>
      <c r="HZ11" s="67"/>
    </row>
    <row r="12" s="30" customFormat="1" ht="22" customHeight="1" spans="1:234">
      <c r="A12" s="10">
        <v>8</v>
      </c>
      <c r="B12" s="8" t="s">
        <v>135</v>
      </c>
      <c r="C12" s="13" t="s">
        <v>136</v>
      </c>
      <c r="D12" s="14"/>
      <c r="E12" s="14"/>
      <c r="F12" s="14"/>
      <c r="G12" s="15"/>
      <c r="H12" s="16">
        <f>7.32*6.26</f>
        <v>45.82</v>
      </c>
      <c r="I12" s="12">
        <v>930</v>
      </c>
      <c r="J12" s="43">
        <f t="shared" si="2"/>
        <v>42613</v>
      </c>
      <c r="K12" s="16" t="s">
        <v>137</v>
      </c>
      <c r="L12" s="67"/>
      <c r="M12" s="67"/>
      <c r="N12" s="67"/>
      <c r="O12" s="67"/>
      <c r="P12" s="67"/>
      <c r="Q12" s="67"/>
      <c r="R12" s="67"/>
      <c r="S12" s="67"/>
      <c r="T12" s="67"/>
      <c r="U12" s="67"/>
      <c r="V12" s="67"/>
      <c r="W12" s="67"/>
      <c r="X12" s="67"/>
      <c r="Y12" s="67"/>
      <c r="Z12" s="67"/>
      <c r="AA12" s="67"/>
      <c r="AB12" s="67"/>
      <c r="AC12" s="67"/>
      <c r="AD12" s="67"/>
      <c r="AE12" s="67"/>
      <c r="AF12" s="67"/>
      <c r="AG12" s="67"/>
      <c r="AH12" s="67"/>
      <c r="AI12" s="67"/>
      <c r="AJ12" s="67"/>
      <c r="AK12" s="67"/>
      <c r="AL12" s="67"/>
      <c r="AM12" s="67"/>
      <c r="AN12" s="67"/>
      <c r="AO12" s="67"/>
      <c r="AP12" s="67"/>
      <c r="AQ12" s="67"/>
      <c r="AR12" s="67"/>
      <c r="AS12" s="67"/>
      <c r="AT12" s="67"/>
      <c r="AU12" s="67"/>
      <c r="AV12" s="67"/>
      <c r="AW12" s="67"/>
      <c r="AX12" s="67"/>
      <c r="AY12" s="67"/>
      <c r="AZ12" s="67"/>
      <c r="BA12" s="67"/>
      <c r="BB12" s="67"/>
      <c r="BC12" s="67"/>
      <c r="BD12" s="67"/>
      <c r="BE12" s="67"/>
      <c r="BF12" s="67"/>
      <c r="BG12" s="67"/>
      <c r="BH12" s="67"/>
      <c r="BI12" s="67"/>
      <c r="BJ12" s="67"/>
      <c r="BK12" s="67"/>
      <c r="BL12" s="67"/>
      <c r="BM12" s="67"/>
      <c r="BN12" s="67"/>
      <c r="BO12" s="67"/>
      <c r="BP12" s="67"/>
      <c r="BQ12" s="67"/>
      <c r="BR12" s="67"/>
      <c r="BS12" s="67"/>
      <c r="BT12" s="67"/>
      <c r="BU12" s="67"/>
      <c r="BV12" s="67"/>
      <c r="BW12" s="67"/>
      <c r="BX12" s="67"/>
      <c r="BY12" s="67"/>
      <c r="BZ12" s="67"/>
      <c r="CA12" s="67"/>
      <c r="CB12" s="67"/>
      <c r="CC12" s="67"/>
      <c r="CD12" s="67"/>
      <c r="CE12" s="67"/>
      <c r="CF12" s="67"/>
      <c r="CG12" s="67"/>
      <c r="CH12" s="67"/>
      <c r="CI12" s="67"/>
      <c r="CJ12" s="67"/>
      <c r="CK12" s="67"/>
      <c r="CL12" s="67"/>
      <c r="CM12" s="67"/>
      <c r="CN12" s="67"/>
      <c r="CO12" s="67"/>
      <c r="CP12" s="67"/>
      <c r="CQ12" s="67"/>
      <c r="CR12" s="67"/>
      <c r="CS12" s="67"/>
      <c r="CT12" s="67"/>
      <c r="CU12" s="67"/>
      <c r="CV12" s="67"/>
      <c r="CW12" s="67"/>
      <c r="CX12" s="67"/>
      <c r="CY12" s="67"/>
      <c r="CZ12" s="67"/>
      <c r="DA12" s="67"/>
      <c r="DB12" s="67"/>
      <c r="DC12" s="67"/>
      <c r="DD12" s="67"/>
      <c r="DE12" s="67"/>
      <c r="DF12" s="67"/>
      <c r="DG12" s="67"/>
      <c r="DH12" s="67"/>
      <c r="DI12" s="67"/>
      <c r="DJ12" s="67"/>
      <c r="DK12" s="67"/>
      <c r="DL12" s="67"/>
      <c r="DM12" s="67"/>
      <c r="DN12" s="67"/>
      <c r="DO12" s="67"/>
      <c r="DP12" s="67"/>
      <c r="DQ12" s="67"/>
      <c r="DR12" s="67"/>
      <c r="DS12" s="67"/>
      <c r="DT12" s="67"/>
      <c r="DU12" s="67"/>
      <c r="DV12" s="67"/>
      <c r="DW12" s="67"/>
      <c r="DX12" s="67"/>
      <c r="DY12" s="67"/>
      <c r="DZ12" s="67"/>
      <c r="EA12" s="67"/>
      <c r="EB12" s="67"/>
      <c r="EC12" s="67"/>
      <c r="ED12" s="67"/>
      <c r="EE12" s="67"/>
      <c r="EF12" s="67"/>
      <c r="EG12" s="67"/>
      <c r="EH12" s="67"/>
      <c r="EI12" s="67"/>
      <c r="EJ12" s="67"/>
      <c r="EK12" s="67"/>
      <c r="EL12" s="67"/>
      <c r="EM12" s="67"/>
      <c r="EN12" s="67"/>
      <c r="EO12" s="67"/>
      <c r="EP12" s="67"/>
      <c r="EQ12" s="67"/>
      <c r="ER12" s="67"/>
      <c r="ES12" s="67"/>
      <c r="ET12" s="67"/>
      <c r="EU12" s="67"/>
      <c r="EV12" s="67"/>
      <c r="EW12" s="67"/>
      <c r="EX12" s="67"/>
      <c r="EY12" s="67"/>
      <c r="EZ12" s="67"/>
      <c r="FA12" s="67"/>
      <c r="FB12" s="67"/>
      <c r="FC12" s="67"/>
      <c r="FD12" s="67"/>
      <c r="FE12" s="67"/>
      <c r="FF12" s="67"/>
      <c r="FG12" s="67"/>
      <c r="FH12" s="67"/>
      <c r="FI12" s="67"/>
      <c r="FJ12" s="67"/>
      <c r="FK12" s="67"/>
      <c r="FL12" s="67"/>
      <c r="FM12" s="67"/>
      <c r="FN12" s="67"/>
      <c r="FO12" s="67"/>
      <c r="FP12" s="67"/>
      <c r="FQ12" s="67"/>
      <c r="FR12" s="67"/>
      <c r="FS12" s="67"/>
      <c r="FT12" s="67"/>
      <c r="FU12" s="67"/>
      <c r="FV12" s="67"/>
      <c r="FW12" s="67"/>
      <c r="FX12" s="67"/>
      <c r="FY12" s="67"/>
      <c r="FZ12" s="67"/>
      <c r="GA12" s="67"/>
      <c r="GB12" s="67"/>
      <c r="GC12" s="67"/>
      <c r="GD12" s="67"/>
      <c r="GE12" s="67"/>
      <c r="GF12" s="67"/>
      <c r="GG12" s="67"/>
      <c r="GH12" s="67"/>
      <c r="GI12" s="67"/>
      <c r="GJ12" s="67"/>
      <c r="GK12" s="67"/>
      <c r="GL12" s="67"/>
      <c r="GM12" s="67"/>
      <c r="GN12" s="67"/>
      <c r="GO12" s="67"/>
      <c r="GP12" s="67"/>
      <c r="GQ12" s="67"/>
      <c r="GR12" s="67"/>
      <c r="GS12" s="67"/>
      <c r="GT12" s="67"/>
      <c r="GU12" s="67"/>
      <c r="GV12" s="67"/>
      <c r="GW12" s="67"/>
      <c r="GX12" s="67"/>
      <c r="GY12" s="67"/>
      <c r="GZ12" s="67"/>
      <c r="HA12" s="67"/>
      <c r="HB12" s="67"/>
      <c r="HC12" s="67"/>
      <c r="HD12" s="67"/>
      <c r="HE12" s="67"/>
      <c r="HF12" s="67"/>
      <c r="HG12" s="67"/>
      <c r="HH12" s="67"/>
      <c r="HI12" s="67"/>
      <c r="HJ12" s="67"/>
      <c r="HK12" s="67"/>
      <c r="HL12" s="67"/>
      <c r="HM12" s="67"/>
      <c r="HN12" s="67"/>
      <c r="HO12" s="67"/>
      <c r="HP12" s="67"/>
      <c r="HQ12" s="67"/>
      <c r="HR12" s="67"/>
      <c r="HS12" s="67"/>
      <c r="HT12" s="67"/>
      <c r="HU12" s="67"/>
      <c r="HV12" s="67"/>
      <c r="HW12" s="67"/>
      <c r="HX12" s="67"/>
      <c r="HY12" s="67"/>
      <c r="HZ12" s="67"/>
    </row>
    <row r="13" s="30" customFormat="1" ht="18" customHeight="1" spans="1:234">
      <c r="A13" s="10"/>
      <c r="B13" s="10"/>
      <c r="C13" s="18" t="s">
        <v>99</v>
      </c>
      <c r="D13" s="19"/>
      <c r="E13" s="19"/>
      <c r="F13" s="19"/>
      <c r="G13" s="20"/>
      <c r="H13" s="16">
        <f>SUM(H5:H11)</f>
        <v>461.13</v>
      </c>
      <c r="I13" s="12"/>
      <c r="J13" s="43">
        <f>SUM(J5:J12)</f>
        <v>381294</v>
      </c>
      <c r="K13" s="68"/>
      <c r="L13" s="67"/>
      <c r="M13" s="67"/>
      <c r="N13" s="67"/>
      <c r="O13" s="67"/>
      <c r="P13" s="67"/>
      <c r="Q13" s="67"/>
      <c r="R13" s="67"/>
      <c r="S13" s="67"/>
      <c r="T13" s="67"/>
      <c r="U13" s="67"/>
      <c r="V13" s="67"/>
      <c r="W13" s="67"/>
      <c r="X13" s="67"/>
      <c r="Y13" s="67"/>
      <c r="Z13" s="67"/>
      <c r="AA13" s="67"/>
      <c r="AB13" s="67"/>
      <c r="AC13" s="67"/>
      <c r="AD13" s="67"/>
      <c r="AE13" s="67"/>
      <c r="AF13" s="67"/>
      <c r="AG13" s="67"/>
      <c r="AH13" s="67"/>
      <c r="AI13" s="67"/>
      <c r="AJ13" s="67"/>
      <c r="AK13" s="67"/>
      <c r="AL13" s="67"/>
      <c r="AM13" s="67"/>
      <c r="AN13" s="67"/>
      <c r="AO13" s="67"/>
      <c r="AP13" s="67"/>
      <c r="AQ13" s="67"/>
      <c r="AR13" s="67"/>
      <c r="AS13" s="67"/>
      <c r="AT13" s="67"/>
      <c r="AU13" s="67"/>
      <c r="AV13" s="67"/>
      <c r="AW13" s="67"/>
      <c r="AX13" s="67"/>
      <c r="AY13" s="67"/>
      <c r="AZ13" s="67"/>
      <c r="BA13" s="67"/>
      <c r="BB13" s="67"/>
      <c r="BC13" s="67"/>
      <c r="BD13" s="67"/>
      <c r="BE13" s="67"/>
      <c r="BF13" s="67"/>
      <c r="BG13" s="67"/>
      <c r="BH13" s="67"/>
      <c r="BI13" s="67"/>
      <c r="BJ13" s="67"/>
      <c r="BK13" s="67"/>
      <c r="BL13" s="67"/>
      <c r="BM13" s="67"/>
      <c r="BN13" s="67"/>
      <c r="BO13" s="67"/>
      <c r="BP13" s="67"/>
      <c r="BQ13" s="67"/>
      <c r="BR13" s="67"/>
      <c r="BS13" s="67"/>
      <c r="BT13" s="67"/>
      <c r="BU13" s="67"/>
      <c r="BV13" s="67"/>
      <c r="BW13" s="67"/>
      <c r="BX13" s="67"/>
      <c r="BY13" s="67"/>
      <c r="BZ13" s="67"/>
      <c r="CA13" s="67"/>
      <c r="CB13" s="67"/>
      <c r="CC13" s="67"/>
      <c r="CD13" s="67"/>
      <c r="CE13" s="67"/>
      <c r="CF13" s="67"/>
      <c r="CG13" s="67"/>
      <c r="CH13" s="67"/>
      <c r="CI13" s="67"/>
      <c r="CJ13" s="67"/>
      <c r="CK13" s="67"/>
      <c r="CL13" s="67"/>
      <c r="CM13" s="67"/>
      <c r="CN13" s="67"/>
      <c r="CO13" s="67"/>
      <c r="CP13" s="67"/>
      <c r="CQ13" s="67"/>
      <c r="CR13" s="67"/>
      <c r="CS13" s="67"/>
      <c r="CT13" s="67"/>
      <c r="CU13" s="67"/>
      <c r="CV13" s="67"/>
      <c r="CW13" s="67"/>
      <c r="CX13" s="67"/>
      <c r="CY13" s="67"/>
      <c r="CZ13" s="67"/>
      <c r="DA13" s="67"/>
      <c r="DB13" s="67"/>
      <c r="DC13" s="67"/>
      <c r="DD13" s="67"/>
      <c r="DE13" s="67"/>
      <c r="DF13" s="67"/>
      <c r="DG13" s="67"/>
      <c r="DH13" s="67"/>
      <c r="DI13" s="67"/>
      <c r="DJ13" s="67"/>
      <c r="DK13" s="67"/>
      <c r="DL13" s="67"/>
      <c r="DM13" s="67"/>
      <c r="DN13" s="67"/>
      <c r="DO13" s="67"/>
      <c r="DP13" s="67"/>
      <c r="DQ13" s="67"/>
      <c r="DR13" s="67"/>
      <c r="DS13" s="67"/>
      <c r="DT13" s="67"/>
      <c r="DU13" s="67"/>
      <c r="DV13" s="67"/>
      <c r="DW13" s="67"/>
      <c r="DX13" s="67"/>
      <c r="DY13" s="67"/>
      <c r="DZ13" s="67"/>
      <c r="EA13" s="67"/>
      <c r="EB13" s="67"/>
      <c r="EC13" s="67"/>
      <c r="ED13" s="67"/>
      <c r="EE13" s="67"/>
      <c r="EF13" s="67"/>
      <c r="EG13" s="67"/>
      <c r="EH13" s="67"/>
      <c r="EI13" s="67"/>
      <c r="EJ13" s="67"/>
      <c r="EK13" s="67"/>
      <c r="EL13" s="67"/>
      <c r="EM13" s="67"/>
      <c r="EN13" s="67"/>
      <c r="EO13" s="67"/>
      <c r="EP13" s="67"/>
      <c r="EQ13" s="67"/>
      <c r="ER13" s="67"/>
      <c r="ES13" s="67"/>
      <c r="ET13" s="67"/>
      <c r="EU13" s="67"/>
      <c r="EV13" s="67"/>
      <c r="EW13" s="67"/>
      <c r="EX13" s="67"/>
      <c r="EY13" s="67"/>
      <c r="EZ13" s="67"/>
      <c r="FA13" s="67"/>
      <c r="FB13" s="67"/>
      <c r="FC13" s="67"/>
      <c r="FD13" s="67"/>
      <c r="FE13" s="67"/>
      <c r="FF13" s="67"/>
      <c r="FG13" s="67"/>
      <c r="FH13" s="67"/>
      <c r="FI13" s="67"/>
      <c r="FJ13" s="67"/>
      <c r="FK13" s="67"/>
      <c r="FL13" s="67"/>
      <c r="FM13" s="67"/>
      <c r="FN13" s="67"/>
      <c r="FO13" s="67"/>
      <c r="FP13" s="67"/>
      <c r="FQ13" s="67"/>
      <c r="FR13" s="67"/>
      <c r="FS13" s="67"/>
      <c r="FT13" s="67"/>
      <c r="FU13" s="67"/>
      <c r="FV13" s="67"/>
      <c r="FW13" s="67"/>
      <c r="FX13" s="67"/>
      <c r="FY13" s="67"/>
      <c r="FZ13" s="67"/>
      <c r="GA13" s="67"/>
      <c r="GB13" s="67"/>
      <c r="GC13" s="67"/>
      <c r="GD13" s="67"/>
      <c r="GE13" s="67"/>
      <c r="GF13" s="67"/>
      <c r="GG13" s="67"/>
      <c r="GH13" s="67"/>
      <c r="GI13" s="67"/>
      <c r="GJ13" s="67"/>
      <c r="GK13" s="67"/>
      <c r="GL13" s="67"/>
      <c r="GM13" s="67"/>
      <c r="GN13" s="67"/>
      <c r="GO13" s="67"/>
      <c r="GP13" s="67"/>
      <c r="GQ13" s="67"/>
      <c r="GR13" s="67"/>
      <c r="GS13" s="67"/>
      <c r="GT13" s="67"/>
      <c r="GU13" s="67"/>
      <c r="GV13" s="67"/>
      <c r="GW13" s="67"/>
      <c r="GX13" s="67"/>
      <c r="GY13" s="67"/>
      <c r="GZ13" s="67"/>
      <c r="HA13" s="67"/>
      <c r="HB13" s="67"/>
      <c r="HC13" s="67"/>
      <c r="HD13" s="67"/>
      <c r="HE13" s="67"/>
      <c r="HF13" s="67"/>
      <c r="HG13" s="67"/>
      <c r="HH13" s="67"/>
      <c r="HI13" s="67"/>
      <c r="HJ13" s="67"/>
      <c r="HK13" s="67"/>
      <c r="HL13" s="67"/>
      <c r="HM13" s="67"/>
      <c r="HN13" s="67"/>
      <c r="HO13" s="67"/>
      <c r="HP13" s="67"/>
      <c r="HQ13" s="67"/>
      <c r="HR13" s="67"/>
      <c r="HS13" s="67"/>
      <c r="HT13" s="67"/>
      <c r="HU13" s="67"/>
      <c r="HV13" s="67"/>
      <c r="HW13" s="67"/>
      <c r="HX13" s="67"/>
      <c r="HY13" s="67"/>
      <c r="HZ13" s="67"/>
    </row>
    <row r="14" s="59" customFormat="1" ht="30" customHeight="1" spans="1:11">
      <c r="A14" s="64" t="s">
        <v>138</v>
      </c>
      <c r="B14" s="65"/>
      <c r="C14" s="65"/>
      <c r="D14" s="65"/>
      <c r="E14" s="65"/>
      <c r="F14" s="65"/>
      <c r="G14" s="65"/>
      <c r="H14" s="65"/>
      <c r="I14" s="65"/>
      <c r="J14" s="65"/>
      <c r="K14" s="70"/>
    </row>
    <row r="15" s="30" customFormat="1" ht="26" customHeight="1" spans="1:11">
      <c r="A15" s="10" t="s">
        <v>101</v>
      </c>
      <c r="B15" s="11" t="s">
        <v>102</v>
      </c>
      <c r="C15" s="16" t="s">
        <v>103</v>
      </c>
      <c r="D15" s="16"/>
      <c r="E15" s="16"/>
      <c r="F15" s="16"/>
      <c r="G15" s="16" t="s">
        <v>104</v>
      </c>
      <c r="H15" s="12" t="s">
        <v>105</v>
      </c>
      <c r="I15" s="11" t="s">
        <v>88</v>
      </c>
      <c r="J15" s="41" t="s">
        <v>89</v>
      </c>
      <c r="K15" s="10" t="s">
        <v>106</v>
      </c>
    </row>
    <row r="16" s="30" customFormat="1" ht="25" customHeight="1" spans="1:234">
      <c r="A16" s="10"/>
      <c r="B16" s="10" t="s">
        <v>110</v>
      </c>
      <c r="C16" s="10" t="s">
        <v>139</v>
      </c>
      <c r="D16" s="10"/>
      <c r="E16" s="10"/>
      <c r="F16" s="10"/>
      <c r="G16" s="16" t="s">
        <v>109</v>
      </c>
      <c r="H16" s="12">
        <f>48.48+81.6+28</f>
        <v>158.08</v>
      </c>
      <c r="I16" s="25">
        <v>50</v>
      </c>
      <c r="J16" s="41">
        <f>H16*I16</f>
        <v>7904</v>
      </c>
      <c r="K16" s="68"/>
      <c r="L16" s="67"/>
      <c r="M16" s="67"/>
      <c r="N16" s="67"/>
      <c r="O16" s="67"/>
      <c r="P16" s="67"/>
      <c r="Q16" s="67"/>
      <c r="R16" s="67"/>
      <c r="S16" s="67"/>
      <c r="T16" s="67"/>
      <c r="U16" s="67"/>
      <c r="V16" s="67"/>
      <c r="W16" s="67"/>
      <c r="X16" s="67"/>
      <c r="Y16" s="67"/>
      <c r="Z16" s="67"/>
      <c r="AA16" s="67"/>
      <c r="AB16" s="67"/>
      <c r="AC16" s="67"/>
      <c r="AD16" s="67"/>
      <c r="AE16" s="67"/>
      <c r="AF16" s="67"/>
      <c r="AG16" s="67"/>
      <c r="AH16" s="67"/>
      <c r="AI16" s="67"/>
      <c r="AJ16" s="67"/>
      <c r="AK16" s="67"/>
      <c r="AL16" s="67"/>
      <c r="AM16" s="67"/>
      <c r="AN16" s="67"/>
      <c r="AO16" s="67"/>
      <c r="AP16" s="67"/>
      <c r="AQ16" s="67"/>
      <c r="AR16" s="67"/>
      <c r="AS16" s="67"/>
      <c r="AT16" s="67"/>
      <c r="AU16" s="67"/>
      <c r="AV16" s="67"/>
      <c r="AW16" s="67"/>
      <c r="AX16" s="67"/>
      <c r="AY16" s="67"/>
      <c r="AZ16" s="67"/>
      <c r="BA16" s="67"/>
      <c r="BB16" s="67"/>
      <c r="BC16" s="67"/>
      <c r="BD16" s="67"/>
      <c r="BE16" s="67"/>
      <c r="BF16" s="67"/>
      <c r="BG16" s="67"/>
      <c r="BH16" s="67"/>
      <c r="BI16" s="67"/>
      <c r="BJ16" s="67"/>
      <c r="BK16" s="67"/>
      <c r="BL16" s="67"/>
      <c r="BM16" s="67"/>
      <c r="BN16" s="67"/>
      <c r="BO16" s="67"/>
      <c r="BP16" s="67"/>
      <c r="BQ16" s="67"/>
      <c r="BR16" s="67"/>
      <c r="BS16" s="67"/>
      <c r="BT16" s="67"/>
      <c r="BU16" s="67"/>
      <c r="BV16" s="67"/>
      <c r="BW16" s="67"/>
      <c r="BX16" s="67"/>
      <c r="BY16" s="67"/>
      <c r="BZ16" s="67"/>
      <c r="CA16" s="67"/>
      <c r="CB16" s="67"/>
      <c r="CC16" s="67"/>
      <c r="CD16" s="67"/>
      <c r="CE16" s="67"/>
      <c r="CF16" s="67"/>
      <c r="CG16" s="67"/>
      <c r="CH16" s="67"/>
      <c r="CI16" s="67"/>
      <c r="CJ16" s="67"/>
      <c r="CK16" s="67"/>
      <c r="CL16" s="67"/>
      <c r="CM16" s="67"/>
      <c r="CN16" s="67"/>
      <c r="CO16" s="67"/>
      <c r="CP16" s="67"/>
      <c r="CQ16" s="67"/>
      <c r="CR16" s="67"/>
      <c r="CS16" s="67"/>
      <c r="CT16" s="67"/>
      <c r="CU16" s="67"/>
      <c r="CV16" s="67"/>
      <c r="CW16" s="67"/>
      <c r="CX16" s="67"/>
      <c r="CY16" s="67"/>
      <c r="CZ16" s="67"/>
      <c r="DA16" s="67"/>
      <c r="DB16" s="67"/>
      <c r="DC16" s="67"/>
      <c r="DD16" s="67"/>
      <c r="DE16" s="67"/>
      <c r="DF16" s="67"/>
      <c r="DG16" s="67"/>
      <c r="DH16" s="67"/>
      <c r="DI16" s="67"/>
      <c r="DJ16" s="67"/>
      <c r="DK16" s="67"/>
      <c r="DL16" s="67"/>
      <c r="DM16" s="67"/>
      <c r="DN16" s="67"/>
      <c r="DO16" s="67"/>
      <c r="DP16" s="67"/>
      <c r="DQ16" s="67"/>
      <c r="DR16" s="67"/>
      <c r="DS16" s="67"/>
      <c r="DT16" s="67"/>
      <c r="DU16" s="67"/>
      <c r="DV16" s="67"/>
      <c r="DW16" s="67"/>
      <c r="DX16" s="67"/>
      <c r="DY16" s="67"/>
      <c r="DZ16" s="67"/>
      <c r="EA16" s="67"/>
      <c r="EB16" s="67"/>
      <c r="EC16" s="67"/>
      <c r="ED16" s="67"/>
      <c r="EE16" s="67"/>
      <c r="EF16" s="67"/>
      <c r="EG16" s="67"/>
      <c r="EH16" s="67"/>
      <c r="EI16" s="67"/>
      <c r="EJ16" s="67"/>
      <c r="EK16" s="67"/>
      <c r="EL16" s="67"/>
      <c r="EM16" s="67"/>
      <c r="EN16" s="67"/>
      <c r="EO16" s="67"/>
      <c r="EP16" s="67"/>
      <c r="EQ16" s="67"/>
      <c r="ER16" s="67"/>
      <c r="ES16" s="67"/>
      <c r="ET16" s="67"/>
      <c r="EU16" s="67"/>
      <c r="EV16" s="67"/>
      <c r="EW16" s="67"/>
      <c r="EX16" s="67"/>
      <c r="EY16" s="67"/>
      <c r="EZ16" s="67"/>
      <c r="FA16" s="67"/>
      <c r="FB16" s="67"/>
      <c r="FC16" s="67"/>
      <c r="FD16" s="67"/>
      <c r="FE16" s="67"/>
      <c r="FF16" s="67"/>
      <c r="FG16" s="67"/>
      <c r="FH16" s="67"/>
      <c r="FI16" s="67"/>
      <c r="FJ16" s="67"/>
      <c r="FK16" s="67"/>
      <c r="FL16" s="67"/>
      <c r="FM16" s="67"/>
      <c r="FN16" s="67"/>
      <c r="FO16" s="67"/>
      <c r="FP16" s="67"/>
      <c r="FQ16" s="67"/>
      <c r="FR16" s="67"/>
      <c r="FS16" s="67"/>
      <c r="FT16" s="67"/>
      <c r="FU16" s="67"/>
      <c r="FV16" s="67"/>
      <c r="FW16" s="67"/>
      <c r="FX16" s="67"/>
      <c r="FY16" s="67"/>
      <c r="FZ16" s="67"/>
      <c r="GA16" s="67"/>
      <c r="GB16" s="67"/>
      <c r="GC16" s="67"/>
      <c r="GD16" s="67"/>
      <c r="GE16" s="67"/>
      <c r="GF16" s="67"/>
      <c r="GG16" s="67"/>
      <c r="GH16" s="67"/>
      <c r="GI16" s="67"/>
      <c r="GJ16" s="67"/>
      <c r="GK16" s="67"/>
      <c r="GL16" s="67"/>
      <c r="GM16" s="67"/>
      <c r="GN16" s="67"/>
      <c r="GO16" s="67"/>
      <c r="GP16" s="67"/>
      <c r="GQ16" s="67"/>
      <c r="GR16" s="67"/>
      <c r="GS16" s="67"/>
      <c r="GT16" s="67"/>
      <c r="GU16" s="67"/>
      <c r="GV16" s="67"/>
      <c r="GW16" s="67"/>
      <c r="GX16" s="67"/>
      <c r="GY16" s="67"/>
      <c r="GZ16" s="67"/>
      <c r="HA16" s="67"/>
      <c r="HB16" s="67"/>
      <c r="HC16" s="67"/>
      <c r="HD16" s="67"/>
      <c r="HE16" s="67"/>
      <c r="HF16" s="67"/>
      <c r="HG16" s="67"/>
      <c r="HH16" s="67"/>
      <c r="HI16" s="67"/>
      <c r="HJ16" s="67"/>
      <c r="HK16" s="67"/>
      <c r="HL16" s="67"/>
      <c r="HM16" s="67"/>
      <c r="HN16" s="67"/>
      <c r="HO16" s="67"/>
      <c r="HP16" s="67"/>
      <c r="HQ16" s="67"/>
      <c r="HR16" s="67"/>
      <c r="HS16" s="67"/>
      <c r="HT16" s="67"/>
      <c r="HU16" s="67"/>
      <c r="HV16" s="67"/>
      <c r="HW16" s="67"/>
      <c r="HX16" s="67"/>
      <c r="HY16" s="67"/>
      <c r="HZ16" s="67"/>
    </row>
    <row r="17" s="30" customFormat="1" ht="20" customHeight="1" spans="1:234">
      <c r="A17" s="10"/>
      <c r="B17" s="10" t="s">
        <v>140</v>
      </c>
      <c r="C17" s="22" t="s">
        <v>141</v>
      </c>
      <c r="D17" s="23"/>
      <c r="E17" s="23"/>
      <c r="F17" s="24"/>
      <c r="G17" s="16" t="s">
        <v>142</v>
      </c>
      <c r="H17" s="12">
        <v>2</v>
      </c>
      <c r="I17" s="25"/>
      <c r="J17" s="41">
        <v>750</v>
      </c>
      <c r="K17" s="72" t="s">
        <v>143</v>
      </c>
      <c r="L17" s="67"/>
      <c r="M17" s="67"/>
      <c r="N17" s="67"/>
      <c r="O17" s="67"/>
      <c r="P17" s="67"/>
      <c r="Q17" s="67"/>
      <c r="R17" s="67"/>
      <c r="S17" s="67"/>
      <c r="T17" s="67"/>
      <c r="U17" s="67"/>
      <c r="V17" s="67"/>
      <c r="W17" s="67"/>
      <c r="X17" s="67"/>
      <c r="Y17" s="67"/>
      <c r="Z17" s="67"/>
      <c r="AA17" s="67"/>
      <c r="AB17" s="67"/>
      <c r="AC17" s="67"/>
      <c r="AD17" s="67"/>
      <c r="AE17" s="67"/>
      <c r="AF17" s="67"/>
      <c r="AG17" s="67"/>
      <c r="AH17" s="67"/>
      <c r="AI17" s="67"/>
      <c r="AJ17" s="67"/>
      <c r="AK17" s="67"/>
      <c r="AL17" s="67"/>
      <c r="AM17" s="67"/>
      <c r="AN17" s="67"/>
      <c r="AO17" s="67"/>
      <c r="AP17" s="67"/>
      <c r="AQ17" s="67"/>
      <c r="AR17" s="67"/>
      <c r="AS17" s="67"/>
      <c r="AT17" s="67"/>
      <c r="AU17" s="67"/>
      <c r="AV17" s="67"/>
      <c r="AW17" s="67"/>
      <c r="AX17" s="67"/>
      <c r="AY17" s="67"/>
      <c r="AZ17" s="67"/>
      <c r="BA17" s="67"/>
      <c r="BB17" s="67"/>
      <c r="BC17" s="67"/>
      <c r="BD17" s="67"/>
      <c r="BE17" s="67"/>
      <c r="BF17" s="67"/>
      <c r="BG17" s="67"/>
      <c r="BH17" s="67"/>
      <c r="BI17" s="67"/>
      <c r="BJ17" s="67"/>
      <c r="BK17" s="67"/>
      <c r="BL17" s="67"/>
      <c r="BM17" s="67"/>
      <c r="BN17" s="67"/>
      <c r="BO17" s="67"/>
      <c r="BP17" s="67"/>
      <c r="BQ17" s="67"/>
      <c r="BR17" s="67"/>
      <c r="BS17" s="67"/>
      <c r="BT17" s="67"/>
      <c r="BU17" s="67"/>
      <c r="BV17" s="67"/>
      <c r="BW17" s="67"/>
      <c r="BX17" s="67"/>
      <c r="BY17" s="67"/>
      <c r="BZ17" s="67"/>
      <c r="CA17" s="67"/>
      <c r="CB17" s="67"/>
      <c r="CC17" s="67"/>
      <c r="CD17" s="67"/>
      <c r="CE17" s="67"/>
      <c r="CF17" s="67"/>
      <c r="CG17" s="67"/>
      <c r="CH17" s="67"/>
      <c r="CI17" s="67"/>
      <c r="CJ17" s="67"/>
      <c r="CK17" s="67"/>
      <c r="CL17" s="67"/>
      <c r="CM17" s="67"/>
      <c r="CN17" s="67"/>
      <c r="CO17" s="67"/>
      <c r="CP17" s="67"/>
      <c r="CQ17" s="67"/>
      <c r="CR17" s="67"/>
      <c r="CS17" s="67"/>
      <c r="CT17" s="67"/>
      <c r="CU17" s="67"/>
      <c r="CV17" s="67"/>
      <c r="CW17" s="67"/>
      <c r="CX17" s="67"/>
      <c r="CY17" s="67"/>
      <c r="CZ17" s="67"/>
      <c r="DA17" s="67"/>
      <c r="DB17" s="67"/>
      <c r="DC17" s="67"/>
      <c r="DD17" s="67"/>
      <c r="DE17" s="67"/>
      <c r="DF17" s="67"/>
      <c r="DG17" s="67"/>
      <c r="DH17" s="67"/>
      <c r="DI17" s="67"/>
      <c r="DJ17" s="67"/>
      <c r="DK17" s="67"/>
      <c r="DL17" s="67"/>
      <c r="DM17" s="67"/>
      <c r="DN17" s="67"/>
      <c r="DO17" s="67"/>
      <c r="DP17" s="67"/>
      <c r="DQ17" s="67"/>
      <c r="DR17" s="67"/>
      <c r="DS17" s="67"/>
      <c r="DT17" s="67"/>
      <c r="DU17" s="67"/>
      <c r="DV17" s="67"/>
      <c r="DW17" s="67"/>
      <c r="DX17" s="67"/>
      <c r="DY17" s="67"/>
      <c r="DZ17" s="67"/>
      <c r="EA17" s="67"/>
      <c r="EB17" s="67"/>
      <c r="EC17" s="67"/>
      <c r="ED17" s="67"/>
      <c r="EE17" s="67"/>
      <c r="EF17" s="67"/>
      <c r="EG17" s="67"/>
      <c r="EH17" s="67"/>
      <c r="EI17" s="67"/>
      <c r="EJ17" s="67"/>
      <c r="EK17" s="67"/>
      <c r="EL17" s="67"/>
      <c r="EM17" s="67"/>
      <c r="EN17" s="67"/>
      <c r="EO17" s="67"/>
      <c r="EP17" s="67"/>
      <c r="EQ17" s="67"/>
      <c r="ER17" s="67"/>
      <c r="ES17" s="67"/>
      <c r="ET17" s="67"/>
      <c r="EU17" s="67"/>
      <c r="EV17" s="67"/>
      <c r="EW17" s="67"/>
      <c r="EX17" s="67"/>
      <c r="EY17" s="67"/>
      <c r="EZ17" s="67"/>
      <c r="FA17" s="67"/>
      <c r="FB17" s="67"/>
      <c r="FC17" s="67"/>
      <c r="FD17" s="67"/>
      <c r="FE17" s="67"/>
      <c r="FF17" s="67"/>
      <c r="FG17" s="67"/>
      <c r="FH17" s="67"/>
      <c r="FI17" s="67"/>
      <c r="FJ17" s="67"/>
      <c r="FK17" s="67"/>
      <c r="FL17" s="67"/>
      <c r="FM17" s="67"/>
      <c r="FN17" s="67"/>
      <c r="FO17" s="67"/>
      <c r="FP17" s="67"/>
      <c r="FQ17" s="67"/>
      <c r="FR17" s="67"/>
      <c r="FS17" s="67"/>
      <c r="FT17" s="67"/>
      <c r="FU17" s="67"/>
      <c r="FV17" s="67"/>
      <c r="FW17" s="67"/>
      <c r="FX17" s="67"/>
      <c r="FY17" s="67"/>
      <c r="FZ17" s="67"/>
      <c r="GA17" s="67"/>
      <c r="GB17" s="67"/>
      <c r="GC17" s="67"/>
      <c r="GD17" s="67"/>
      <c r="GE17" s="67"/>
      <c r="GF17" s="67"/>
      <c r="GG17" s="67"/>
      <c r="GH17" s="67"/>
      <c r="GI17" s="67"/>
      <c r="GJ17" s="67"/>
      <c r="GK17" s="67"/>
      <c r="GL17" s="67"/>
      <c r="GM17" s="67"/>
      <c r="GN17" s="67"/>
      <c r="GO17" s="67"/>
      <c r="GP17" s="67"/>
      <c r="GQ17" s="67"/>
      <c r="GR17" s="67"/>
      <c r="GS17" s="67"/>
      <c r="GT17" s="67"/>
      <c r="GU17" s="67"/>
      <c r="GV17" s="67"/>
      <c r="GW17" s="67"/>
      <c r="GX17" s="67"/>
      <c r="GY17" s="67"/>
      <c r="GZ17" s="67"/>
      <c r="HA17" s="67"/>
      <c r="HB17" s="67"/>
      <c r="HC17" s="67"/>
      <c r="HD17" s="67"/>
      <c r="HE17" s="67"/>
      <c r="HF17" s="67"/>
      <c r="HG17" s="67"/>
      <c r="HH17" s="67"/>
      <c r="HI17" s="67"/>
      <c r="HJ17" s="67"/>
      <c r="HK17" s="67"/>
      <c r="HL17" s="67"/>
      <c r="HM17" s="67"/>
      <c r="HN17" s="67"/>
      <c r="HO17" s="67"/>
      <c r="HP17" s="67"/>
      <c r="HQ17" s="67"/>
      <c r="HR17" s="67"/>
      <c r="HS17" s="67"/>
      <c r="HT17" s="67"/>
      <c r="HU17" s="67"/>
      <c r="HV17" s="67"/>
      <c r="HW17" s="67"/>
      <c r="HX17" s="67"/>
      <c r="HY17" s="67"/>
      <c r="HZ17" s="67"/>
    </row>
    <row r="18" s="30" customFormat="1" ht="18" customHeight="1" spans="1:11">
      <c r="A18" s="10"/>
      <c r="B18" s="9" t="s">
        <v>99</v>
      </c>
      <c r="C18" s="9"/>
      <c r="D18" s="9"/>
      <c r="E18" s="9"/>
      <c r="F18" s="9"/>
      <c r="G18" s="12"/>
      <c r="H18" s="12"/>
      <c r="I18" s="12"/>
      <c r="J18" s="40">
        <f>SUM(J16:J17)</f>
        <v>8654</v>
      </c>
      <c r="K18" s="10"/>
    </row>
    <row r="19" s="30" customFormat="1" ht="18" customHeight="1" spans="1:11">
      <c r="A19" s="10"/>
      <c r="B19" s="26" t="s">
        <v>115</v>
      </c>
      <c r="C19" s="27"/>
      <c r="D19" s="27"/>
      <c r="E19" s="27"/>
      <c r="F19" s="28"/>
      <c r="G19" s="29"/>
      <c r="H19" s="29"/>
      <c r="I19" s="12"/>
      <c r="J19" s="40">
        <f>J18+J13</f>
        <v>389948</v>
      </c>
      <c r="K19" s="10"/>
    </row>
    <row r="20" s="30" customFormat="1" ht="19.5" customHeight="1" spans="3:10">
      <c r="C20" s="31"/>
      <c r="D20" s="32"/>
      <c r="E20" s="32"/>
      <c r="F20" s="32"/>
      <c r="G20" s="33" t="s">
        <v>116</v>
      </c>
      <c r="H20" s="33"/>
      <c r="I20" s="33"/>
      <c r="J20" s="33"/>
    </row>
    <row r="21" s="30" customFormat="1" ht="19.5" customHeight="1" spans="2:10">
      <c r="B21" s="34"/>
      <c r="C21" s="35"/>
      <c r="D21" s="36"/>
      <c r="E21" s="36"/>
      <c r="F21" s="36"/>
      <c r="G21" s="37">
        <v>44768</v>
      </c>
      <c r="H21" s="37"/>
      <c r="I21" s="37"/>
      <c r="J21" s="37"/>
    </row>
    <row r="22" s="30" customFormat="1" ht="27" customHeight="1" spans="4:9">
      <c r="D22" s="60"/>
      <c r="E22" s="60"/>
      <c r="F22" s="60"/>
      <c r="G22" s="60"/>
      <c r="H22" s="60"/>
      <c r="I22" s="61"/>
    </row>
    <row r="23" s="30" customFormat="1" ht="24" customHeight="1" spans="4:9">
      <c r="D23" s="60"/>
      <c r="E23" s="60"/>
      <c r="F23" s="60"/>
      <c r="G23" s="60"/>
      <c r="H23" s="60"/>
      <c r="I23" s="61"/>
    </row>
  </sheetData>
  <mergeCells count="24">
    <mergeCell ref="A1:K1"/>
    <mergeCell ref="E2:F2"/>
    <mergeCell ref="H2:I2"/>
    <mergeCell ref="A3:K3"/>
    <mergeCell ref="C4:G4"/>
    <mergeCell ref="C5:G5"/>
    <mergeCell ref="C6:G6"/>
    <mergeCell ref="C7:G7"/>
    <mergeCell ref="C8:G8"/>
    <mergeCell ref="C9:G9"/>
    <mergeCell ref="C10:G10"/>
    <mergeCell ref="C11:G11"/>
    <mergeCell ref="C12:G12"/>
    <mergeCell ref="C13:G13"/>
    <mergeCell ref="A14:K14"/>
    <mergeCell ref="C15:F15"/>
    <mergeCell ref="C16:F16"/>
    <mergeCell ref="C17:F17"/>
    <mergeCell ref="B18:F18"/>
    <mergeCell ref="B19:F19"/>
    <mergeCell ref="C20:D20"/>
    <mergeCell ref="G20:J20"/>
    <mergeCell ref="C21:D21"/>
    <mergeCell ref="G21:J21"/>
  </mergeCells>
  <printOptions horizontalCentered="1"/>
  <pageMargins left="0.314583333333333" right="0.314583333333333" top="0.786805555555556" bottom="0.708333333333333" header="0.5" footer="0.5"/>
  <pageSetup paperSize="9" orientation="landscape" horizontalDpi="600"/>
  <headerFooter>
    <oddFooter>&amp;C第 &amp;P 页，共 &amp;N 页</oddFooter>
  </headerFooter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F0"/>
  </sheetPr>
  <dimension ref="A1:L20"/>
  <sheetViews>
    <sheetView workbookViewId="0">
      <selection activeCell="E220" sqref="E220"/>
    </sheetView>
  </sheetViews>
  <sheetFormatPr defaultColWidth="9" defaultRowHeight="12.75"/>
  <cols>
    <col min="1" max="1" width="6.875" style="2" customWidth="1"/>
    <col min="2" max="2" width="11" style="2" customWidth="1"/>
    <col min="3" max="3" width="12.375" style="2" customWidth="1"/>
    <col min="4" max="4" width="12.625" style="2" customWidth="1"/>
    <col min="5" max="5" width="7.875" style="2" customWidth="1"/>
    <col min="6" max="6" width="11.625" style="2" customWidth="1"/>
    <col min="7" max="7" width="10.875" style="2" customWidth="1"/>
    <col min="8" max="8" width="14.375" style="2" customWidth="1"/>
    <col min="9" max="9" width="11.625" style="3" customWidth="1"/>
    <col min="10" max="10" width="11.5" style="2" customWidth="1"/>
    <col min="11" max="11" width="21.625" style="2" customWidth="1"/>
    <col min="12" max="12" width="11" style="2" customWidth="1"/>
    <col min="13" max="14" width="5.625" style="2"/>
    <col min="15" max="15" width="9.375" style="2"/>
    <col min="16" max="16384" width="5.625" style="2"/>
  </cols>
  <sheetData>
    <row r="1" s="1" customFormat="1" ht="33" customHeight="1" spans="1:12">
      <c r="A1" s="4" t="s">
        <v>74</v>
      </c>
      <c r="B1" s="5"/>
      <c r="C1" s="5"/>
      <c r="D1" s="5"/>
      <c r="E1" s="5"/>
      <c r="F1" s="5"/>
      <c r="G1" s="5"/>
      <c r="H1" s="5"/>
      <c r="I1" s="38"/>
      <c r="J1" s="5"/>
      <c r="K1" s="5"/>
      <c r="L1" s="5"/>
    </row>
    <row r="2" ht="21" customHeight="1" spans="1:12">
      <c r="A2" s="6" t="s">
        <v>194</v>
      </c>
      <c r="B2" s="7" t="s">
        <v>76</v>
      </c>
      <c r="C2" s="8" t="s">
        <v>403</v>
      </c>
      <c r="D2" s="8"/>
      <c r="E2" s="7" t="s">
        <v>78</v>
      </c>
      <c r="F2" s="8" t="s">
        <v>79</v>
      </c>
      <c r="G2" s="8"/>
      <c r="H2" s="7" t="s">
        <v>80</v>
      </c>
      <c r="I2" s="39" t="s">
        <v>196</v>
      </c>
      <c r="J2" s="8"/>
      <c r="K2" s="7" t="s">
        <v>82</v>
      </c>
      <c r="L2" s="24">
        <v>2</v>
      </c>
    </row>
    <row r="3" ht="22" customHeight="1" spans="1:12">
      <c r="A3" s="9" t="s">
        <v>83</v>
      </c>
      <c r="B3" s="9"/>
      <c r="C3" s="9"/>
      <c r="D3" s="9"/>
      <c r="E3" s="9"/>
      <c r="F3" s="9"/>
      <c r="G3" s="9"/>
      <c r="H3" s="9"/>
      <c r="I3" s="40"/>
      <c r="J3" s="9"/>
      <c r="K3" s="9"/>
      <c r="L3" s="20"/>
    </row>
    <row r="4" ht="22" customHeight="1" spans="1:12">
      <c r="A4" s="10" t="s">
        <v>84</v>
      </c>
      <c r="B4" s="11" t="s">
        <v>85</v>
      </c>
      <c r="C4" s="11" t="s">
        <v>86</v>
      </c>
      <c r="D4" s="11"/>
      <c r="E4" s="11"/>
      <c r="F4" s="11"/>
      <c r="G4" s="11"/>
      <c r="H4" s="12" t="s">
        <v>197</v>
      </c>
      <c r="I4" s="41" t="s">
        <v>88</v>
      </c>
      <c r="J4" s="41" t="s">
        <v>89</v>
      </c>
      <c r="K4" s="11" t="s">
        <v>106</v>
      </c>
      <c r="L4" s="42"/>
    </row>
    <row r="5" ht="22" customHeight="1" spans="1:12">
      <c r="A5" s="10">
        <v>1</v>
      </c>
      <c r="B5" s="10" t="s">
        <v>404</v>
      </c>
      <c r="C5" s="13" t="s">
        <v>250</v>
      </c>
      <c r="D5" s="14"/>
      <c r="E5" s="14"/>
      <c r="F5" s="14"/>
      <c r="G5" s="15"/>
      <c r="H5" s="16">
        <f>14.5*9</f>
        <v>130.5</v>
      </c>
      <c r="I5" s="41">
        <v>650</v>
      </c>
      <c r="J5" s="43">
        <f>H5*I5</f>
        <v>84825</v>
      </c>
      <c r="K5" s="46" t="s">
        <v>405</v>
      </c>
      <c r="L5" s="47"/>
    </row>
    <row r="6" ht="22" customHeight="1" spans="1:12">
      <c r="A6" s="10">
        <v>2</v>
      </c>
      <c r="B6" s="10" t="s">
        <v>406</v>
      </c>
      <c r="C6" s="13" t="s">
        <v>250</v>
      </c>
      <c r="D6" s="14"/>
      <c r="E6" s="14"/>
      <c r="F6" s="14"/>
      <c r="G6" s="15"/>
      <c r="H6" s="16">
        <f>13*6.5</f>
        <v>84.5</v>
      </c>
      <c r="I6" s="41">
        <v>778</v>
      </c>
      <c r="J6" s="43">
        <f>H6*I6</f>
        <v>65741</v>
      </c>
      <c r="K6" s="46" t="s">
        <v>407</v>
      </c>
      <c r="L6" s="47"/>
    </row>
    <row r="7" ht="22" customHeight="1" spans="1:12">
      <c r="A7" s="10"/>
      <c r="B7" s="10"/>
      <c r="C7" s="13"/>
      <c r="D7" s="14"/>
      <c r="E7" s="14"/>
      <c r="F7" s="14"/>
      <c r="G7" s="15"/>
      <c r="H7" s="16"/>
      <c r="I7" s="41"/>
      <c r="J7" s="43"/>
      <c r="K7" s="46"/>
      <c r="L7" s="47"/>
    </row>
    <row r="8" ht="22" customHeight="1" spans="1:12">
      <c r="A8" s="10"/>
      <c r="B8" s="10"/>
      <c r="C8" s="13"/>
      <c r="D8" s="14"/>
      <c r="E8" s="14"/>
      <c r="F8" s="14"/>
      <c r="G8" s="15"/>
      <c r="H8" s="16"/>
      <c r="I8" s="41"/>
      <c r="J8" s="43"/>
      <c r="K8" s="46"/>
      <c r="L8" s="47"/>
    </row>
    <row r="9" ht="22" customHeight="1" spans="1:12">
      <c r="A9" s="10"/>
      <c r="B9" s="10"/>
      <c r="C9" s="13"/>
      <c r="D9" s="14"/>
      <c r="E9" s="14"/>
      <c r="F9" s="14"/>
      <c r="G9" s="15"/>
      <c r="H9" s="16"/>
      <c r="I9" s="41"/>
      <c r="J9" s="43"/>
      <c r="K9" s="46"/>
      <c r="L9" s="47"/>
    </row>
    <row r="10" ht="22" customHeight="1" spans="1:12">
      <c r="A10" s="6"/>
      <c r="B10" s="10"/>
      <c r="C10" s="13"/>
      <c r="D10" s="14"/>
      <c r="E10" s="14"/>
      <c r="F10" s="14"/>
      <c r="G10" s="15"/>
      <c r="H10" s="55"/>
      <c r="I10" s="40"/>
      <c r="J10" s="48"/>
      <c r="K10" s="56"/>
      <c r="L10" s="47"/>
    </row>
    <row r="11" ht="22" customHeight="1" spans="1:12">
      <c r="A11" s="10"/>
      <c r="B11" s="10"/>
      <c r="C11" s="13"/>
      <c r="D11" s="14"/>
      <c r="E11" s="14"/>
      <c r="F11" s="14"/>
      <c r="G11" s="15"/>
      <c r="H11" s="16"/>
      <c r="I11" s="41"/>
      <c r="J11" s="43"/>
      <c r="K11" s="46"/>
      <c r="L11" s="47"/>
    </row>
    <row r="12" ht="18" customHeight="1" spans="1:12">
      <c r="A12" s="10"/>
      <c r="B12" s="10"/>
      <c r="C12" s="18" t="s">
        <v>99</v>
      </c>
      <c r="D12" s="19"/>
      <c r="E12" s="19"/>
      <c r="F12" s="19"/>
      <c r="G12" s="20"/>
      <c r="H12" s="16">
        <f>SUM(H5:H11)</f>
        <v>215</v>
      </c>
      <c r="I12" s="41"/>
      <c r="J12" s="48">
        <f>SUM(J5:J11)</f>
        <v>150566</v>
      </c>
      <c r="K12" s="46"/>
      <c r="L12" s="47"/>
    </row>
    <row r="13" ht="30" customHeight="1" spans="1:12">
      <c r="A13" s="6" t="s">
        <v>138</v>
      </c>
      <c r="B13" s="6"/>
      <c r="C13" s="6"/>
      <c r="D13" s="6"/>
      <c r="E13" s="6"/>
      <c r="F13" s="6"/>
      <c r="G13" s="6"/>
      <c r="H13" s="6"/>
      <c r="I13" s="49"/>
      <c r="J13" s="6"/>
      <c r="K13" s="6"/>
      <c r="L13" s="6"/>
    </row>
    <row r="14" ht="26" customHeight="1" spans="1:12">
      <c r="A14" s="10" t="s">
        <v>101</v>
      </c>
      <c r="B14" s="11" t="s">
        <v>102</v>
      </c>
      <c r="C14" s="16" t="s">
        <v>103</v>
      </c>
      <c r="D14" s="16"/>
      <c r="E14" s="16"/>
      <c r="F14" s="16"/>
      <c r="G14" s="16" t="s">
        <v>104</v>
      </c>
      <c r="H14" s="12" t="s">
        <v>105</v>
      </c>
      <c r="I14" s="41" t="s">
        <v>88</v>
      </c>
      <c r="J14" s="41" t="s">
        <v>89</v>
      </c>
      <c r="K14" s="50" t="s">
        <v>106</v>
      </c>
      <c r="L14" s="42"/>
    </row>
    <row r="15" ht="25" customHeight="1" spans="1:12">
      <c r="A15" s="10"/>
      <c r="B15" s="10"/>
      <c r="C15" s="10"/>
      <c r="D15" s="10"/>
      <c r="E15" s="10"/>
      <c r="F15" s="10"/>
      <c r="G15" s="16"/>
      <c r="H15" s="12"/>
      <c r="I15" s="43"/>
      <c r="J15" s="41"/>
      <c r="K15" s="51"/>
      <c r="L15" s="52"/>
    </row>
    <row r="16" ht="22" customHeight="1" spans="1:12">
      <c r="A16" s="10"/>
      <c r="B16" s="10"/>
      <c r="C16" s="10"/>
      <c r="D16" s="10"/>
      <c r="E16" s="10"/>
      <c r="F16" s="10"/>
      <c r="G16" s="16"/>
      <c r="H16" s="25"/>
      <c r="I16" s="43"/>
      <c r="J16" s="41"/>
      <c r="K16" s="51"/>
      <c r="L16" s="52"/>
    </row>
    <row r="17" ht="18" customHeight="1" spans="1:12">
      <c r="A17" s="18" t="s">
        <v>99</v>
      </c>
      <c r="B17" s="19"/>
      <c r="C17" s="19"/>
      <c r="D17" s="19"/>
      <c r="E17" s="19"/>
      <c r="F17" s="20"/>
      <c r="G17" s="12"/>
      <c r="H17" s="12"/>
      <c r="I17" s="41"/>
      <c r="J17" s="40"/>
      <c r="K17" s="53"/>
      <c r="L17" s="54"/>
    </row>
    <row r="18" ht="18" customHeight="1" spans="1:12">
      <c r="A18" s="26" t="s">
        <v>115</v>
      </c>
      <c r="B18" s="27"/>
      <c r="C18" s="27"/>
      <c r="D18" s="27"/>
      <c r="E18" s="27"/>
      <c r="F18" s="28"/>
      <c r="G18" s="29"/>
      <c r="H18" s="29"/>
      <c r="I18" s="41"/>
      <c r="J18" s="40">
        <f>J12+J17</f>
        <v>150566</v>
      </c>
      <c r="K18" s="53"/>
      <c r="L18" s="54"/>
    </row>
    <row r="19" spans="1:12">
      <c r="A19" s="30"/>
      <c r="B19" s="30"/>
      <c r="C19" s="31"/>
      <c r="D19" s="32"/>
      <c r="E19" s="32"/>
      <c r="F19" s="32"/>
      <c r="G19" s="33" t="s">
        <v>116</v>
      </c>
      <c r="H19" s="33"/>
      <c r="I19" s="35"/>
      <c r="J19" s="33"/>
      <c r="K19" s="33"/>
      <c r="L19" s="33"/>
    </row>
    <row r="20" spans="1:12">
      <c r="A20" s="30"/>
      <c r="B20" s="34"/>
      <c r="C20" s="35"/>
      <c r="D20" s="36"/>
      <c r="E20" s="36"/>
      <c r="F20" s="36"/>
      <c r="G20" s="37">
        <v>44768</v>
      </c>
      <c r="H20" s="37"/>
      <c r="I20" s="35"/>
      <c r="J20" s="37"/>
      <c r="K20" s="37"/>
      <c r="L20" s="37"/>
    </row>
  </sheetData>
  <mergeCells count="38">
    <mergeCell ref="A1:L1"/>
    <mergeCell ref="C2:D2"/>
    <mergeCell ref="F2:G2"/>
    <mergeCell ref="I2:J2"/>
    <mergeCell ref="A3:L3"/>
    <mergeCell ref="C4:G4"/>
    <mergeCell ref="K4:L4"/>
    <mergeCell ref="C5:G5"/>
    <mergeCell ref="K5:L5"/>
    <mergeCell ref="C6:G6"/>
    <mergeCell ref="K6:L6"/>
    <mergeCell ref="C7:G7"/>
    <mergeCell ref="K7:L7"/>
    <mergeCell ref="C8:G8"/>
    <mergeCell ref="K8:L8"/>
    <mergeCell ref="C9:G9"/>
    <mergeCell ref="K9:L9"/>
    <mergeCell ref="C10:G10"/>
    <mergeCell ref="K10:L10"/>
    <mergeCell ref="C11:G11"/>
    <mergeCell ref="K11:L11"/>
    <mergeCell ref="C12:G12"/>
    <mergeCell ref="K12:L12"/>
    <mergeCell ref="A13:L13"/>
    <mergeCell ref="C14:F14"/>
    <mergeCell ref="K14:L14"/>
    <mergeCell ref="C15:F15"/>
    <mergeCell ref="K15:L15"/>
    <mergeCell ref="C16:F16"/>
    <mergeCell ref="K16:L16"/>
    <mergeCell ref="A17:F17"/>
    <mergeCell ref="K17:L17"/>
    <mergeCell ref="A18:F18"/>
    <mergeCell ref="K18:L18"/>
    <mergeCell ref="C19:D19"/>
    <mergeCell ref="G19:L19"/>
    <mergeCell ref="C20:D20"/>
    <mergeCell ref="G20:L20"/>
  </mergeCells>
  <printOptions horizontalCentered="1"/>
  <pageMargins left="0.314583333333333" right="0.314583333333333" top="0.786805555555556" bottom="0.708333333333333" header="0.5" footer="0.5"/>
  <pageSetup paperSize="9" orientation="landscape" horizontalDpi="600"/>
  <headerFooter>
    <oddFooter>&amp;C第 &amp;P 页，共 &amp;N 页</oddFooter>
  </headerFooter>
</worksheet>
</file>

<file path=xl/worksheets/sheet4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F0"/>
  </sheetPr>
  <dimension ref="A1:L20"/>
  <sheetViews>
    <sheetView workbookViewId="0">
      <selection activeCell="E220" sqref="E220"/>
    </sheetView>
  </sheetViews>
  <sheetFormatPr defaultColWidth="9" defaultRowHeight="12.75"/>
  <cols>
    <col min="1" max="1" width="6.875" style="2" customWidth="1"/>
    <col min="2" max="2" width="11" style="2" customWidth="1"/>
    <col min="3" max="3" width="12.375" style="2" customWidth="1"/>
    <col min="4" max="4" width="12.625" style="2" customWidth="1"/>
    <col min="5" max="5" width="7.875" style="2" customWidth="1"/>
    <col min="6" max="6" width="11.625" style="2" customWidth="1"/>
    <col min="7" max="7" width="10.875" style="2" customWidth="1"/>
    <col min="8" max="8" width="14.375" style="2" customWidth="1"/>
    <col min="9" max="9" width="11.625" style="3" customWidth="1"/>
    <col min="10" max="10" width="11.5" style="2" customWidth="1"/>
    <col min="11" max="11" width="21.625" style="2" customWidth="1"/>
    <col min="12" max="12" width="11" style="2" customWidth="1"/>
    <col min="13" max="16384" width="5.625" style="2"/>
  </cols>
  <sheetData>
    <row r="1" s="1" customFormat="1" ht="33" customHeight="1" spans="1:12">
      <c r="A1" s="4" t="s">
        <v>74</v>
      </c>
      <c r="B1" s="5"/>
      <c r="C1" s="5"/>
      <c r="D1" s="5"/>
      <c r="E1" s="5"/>
      <c r="F1" s="5"/>
      <c r="G1" s="5"/>
      <c r="H1" s="5"/>
      <c r="I1" s="38"/>
      <c r="J1" s="5"/>
      <c r="K1" s="5"/>
      <c r="L1" s="5"/>
    </row>
    <row r="2" ht="21" customHeight="1" spans="1:12">
      <c r="A2" s="6" t="s">
        <v>194</v>
      </c>
      <c r="B2" s="7" t="s">
        <v>76</v>
      </c>
      <c r="C2" s="8" t="s">
        <v>408</v>
      </c>
      <c r="D2" s="8"/>
      <c r="E2" s="7" t="s">
        <v>78</v>
      </c>
      <c r="F2" s="8" t="s">
        <v>79</v>
      </c>
      <c r="G2" s="8"/>
      <c r="H2" s="7" t="s">
        <v>80</v>
      </c>
      <c r="I2" s="39" t="s">
        <v>196</v>
      </c>
      <c r="J2" s="8"/>
      <c r="K2" s="7" t="s">
        <v>82</v>
      </c>
      <c r="L2" s="24">
        <v>3</v>
      </c>
    </row>
    <row r="3" ht="22" customHeight="1" spans="1:12">
      <c r="A3" s="9" t="s">
        <v>83</v>
      </c>
      <c r="B3" s="9"/>
      <c r="C3" s="9"/>
      <c r="D3" s="9"/>
      <c r="E3" s="9"/>
      <c r="F3" s="9"/>
      <c r="G3" s="9"/>
      <c r="H3" s="9"/>
      <c r="I3" s="40"/>
      <c r="J3" s="9"/>
      <c r="K3" s="9"/>
      <c r="L3" s="20"/>
    </row>
    <row r="4" ht="22" customHeight="1" spans="1:12">
      <c r="A4" s="10" t="s">
        <v>84</v>
      </c>
      <c r="B4" s="11" t="s">
        <v>85</v>
      </c>
      <c r="C4" s="11" t="s">
        <v>86</v>
      </c>
      <c r="D4" s="11"/>
      <c r="E4" s="11"/>
      <c r="F4" s="11"/>
      <c r="G4" s="11"/>
      <c r="H4" s="12" t="s">
        <v>197</v>
      </c>
      <c r="I4" s="41" t="s">
        <v>88</v>
      </c>
      <c r="J4" s="41" t="s">
        <v>89</v>
      </c>
      <c r="K4" s="11" t="s">
        <v>106</v>
      </c>
      <c r="L4" s="42"/>
    </row>
    <row r="5" ht="22" customHeight="1" spans="1:12">
      <c r="A5" s="10">
        <v>1</v>
      </c>
      <c r="B5" s="10" t="s">
        <v>409</v>
      </c>
      <c r="C5" s="13" t="s">
        <v>250</v>
      </c>
      <c r="D5" s="14"/>
      <c r="E5" s="14"/>
      <c r="F5" s="14"/>
      <c r="G5" s="15"/>
      <c r="H5" s="16">
        <f>16.2*8.1</f>
        <v>131.22</v>
      </c>
      <c r="I5" s="41">
        <v>738</v>
      </c>
      <c r="J5" s="43">
        <f t="shared" ref="J5:J7" si="0">H5*I5</f>
        <v>96840</v>
      </c>
      <c r="K5" s="46" t="s">
        <v>410</v>
      </c>
      <c r="L5" s="47"/>
    </row>
    <row r="6" ht="22" customHeight="1" spans="1:12">
      <c r="A6" s="10">
        <v>2</v>
      </c>
      <c r="B6" s="10" t="s">
        <v>411</v>
      </c>
      <c r="C6" s="13" t="s">
        <v>412</v>
      </c>
      <c r="D6" s="14"/>
      <c r="E6" s="14"/>
      <c r="F6" s="14"/>
      <c r="G6" s="15"/>
      <c r="H6" s="16">
        <f>25.2*8.1</f>
        <v>204.12</v>
      </c>
      <c r="I6" s="41">
        <v>635</v>
      </c>
      <c r="J6" s="43">
        <f t="shared" si="0"/>
        <v>129616</v>
      </c>
      <c r="K6" s="46" t="s">
        <v>413</v>
      </c>
      <c r="L6" s="47"/>
    </row>
    <row r="7" ht="22" customHeight="1" spans="1:12">
      <c r="A7" s="10">
        <v>3</v>
      </c>
      <c r="B7" s="10" t="s">
        <v>414</v>
      </c>
      <c r="C7" s="13" t="s">
        <v>415</v>
      </c>
      <c r="D7" s="14"/>
      <c r="E7" s="14"/>
      <c r="F7" s="14"/>
      <c r="G7" s="15"/>
      <c r="H7" s="16">
        <f>9.2*8</f>
        <v>73.6</v>
      </c>
      <c r="I7" s="41">
        <v>440</v>
      </c>
      <c r="J7" s="43">
        <f t="shared" si="0"/>
        <v>32384</v>
      </c>
      <c r="K7" s="46" t="s">
        <v>416</v>
      </c>
      <c r="L7" s="47"/>
    </row>
    <row r="8" ht="22" customHeight="1" spans="1:12">
      <c r="A8" s="10"/>
      <c r="B8" s="10"/>
      <c r="C8" s="13"/>
      <c r="D8" s="14"/>
      <c r="E8" s="14"/>
      <c r="F8" s="14"/>
      <c r="G8" s="15"/>
      <c r="H8" s="16"/>
      <c r="I8" s="41"/>
      <c r="J8" s="43"/>
      <c r="K8" s="46"/>
      <c r="L8" s="47"/>
    </row>
    <row r="9" ht="22" customHeight="1" spans="1:12">
      <c r="A9" s="10"/>
      <c r="B9" s="10"/>
      <c r="C9" s="13"/>
      <c r="D9" s="14"/>
      <c r="E9" s="14"/>
      <c r="F9" s="14"/>
      <c r="G9" s="15"/>
      <c r="H9" s="16"/>
      <c r="I9" s="41"/>
      <c r="J9" s="43"/>
      <c r="K9" s="46"/>
      <c r="L9" s="47"/>
    </row>
    <row r="10" ht="22" customHeight="1" spans="1:12">
      <c r="A10" s="6"/>
      <c r="B10" s="10"/>
      <c r="C10" s="13"/>
      <c r="D10" s="14"/>
      <c r="E10" s="14"/>
      <c r="F10" s="14"/>
      <c r="G10" s="15"/>
      <c r="H10" s="55"/>
      <c r="I10" s="40"/>
      <c r="J10" s="48"/>
      <c r="K10" s="56"/>
      <c r="L10" s="47"/>
    </row>
    <row r="11" ht="22" customHeight="1" spans="1:12">
      <c r="A11" s="10"/>
      <c r="B11" s="10"/>
      <c r="C11" s="13"/>
      <c r="D11" s="14"/>
      <c r="E11" s="14"/>
      <c r="F11" s="14"/>
      <c r="G11" s="15"/>
      <c r="H11" s="16"/>
      <c r="I11" s="41"/>
      <c r="J11" s="43"/>
      <c r="K11" s="46"/>
      <c r="L11" s="47"/>
    </row>
    <row r="12" ht="18" customHeight="1" spans="1:12">
      <c r="A12" s="10"/>
      <c r="B12" s="10"/>
      <c r="C12" s="18" t="s">
        <v>99</v>
      </c>
      <c r="D12" s="19"/>
      <c r="E12" s="19"/>
      <c r="F12" s="19"/>
      <c r="G12" s="20"/>
      <c r="H12" s="16">
        <f>SUM(H5:H11)</f>
        <v>408.94</v>
      </c>
      <c r="I12" s="41"/>
      <c r="J12" s="48">
        <f>SUM(J5:J11)</f>
        <v>258840</v>
      </c>
      <c r="K12" s="46"/>
      <c r="L12" s="47"/>
    </row>
    <row r="13" ht="30" customHeight="1" spans="1:12">
      <c r="A13" s="6" t="s">
        <v>138</v>
      </c>
      <c r="B13" s="6"/>
      <c r="C13" s="6"/>
      <c r="D13" s="6"/>
      <c r="E13" s="6"/>
      <c r="F13" s="6"/>
      <c r="G13" s="6"/>
      <c r="H13" s="6"/>
      <c r="I13" s="49"/>
      <c r="J13" s="6"/>
      <c r="K13" s="6"/>
      <c r="L13" s="6"/>
    </row>
    <row r="14" ht="26" customHeight="1" spans="1:12">
      <c r="A14" s="10" t="s">
        <v>101</v>
      </c>
      <c r="B14" s="11" t="s">
        <v>102</v>
      </c>
      <c r="C14" s="16" t="s">
        <v>103</v>
      </c>
      <c r="D14" s="16"/>
      <c r="E14" s="16"/>
      <c r="F14" s="16"/>
      <c r="G14" s="16" t="s">
        <v>104</v>
      </c>
      <c r="H14" s="12" t="s">
        <v>105</v>
      </c>
      <c r="I14" s="41" t="s">
        <v>88</v>
      </c>
      <c r="J14" s="41" t="s">
        <v>89</v>
      </c>
      <c r="K14" s="50" t="s">
        <v>106</v>
      </c>
      <c r="L14" s="42"/>
    </row>
    <row r="15" ht="25" customHeight="1" spans="1:12">
      <c r="A15" s="10">
        <v>1</v>
      </c>
      <c r="B15" s="10" t="s">
        <v>204</v>
      </c>
      <c r="C15" s="10" t="s">
        <v>205</v>
      </c>
      <c r="D15" s="10"/>
      <c r="E15" s="10"/>
      <c r="F15" s="10"/>
      <c r="G15" s="16" t="s">
        <v>109</v>
      </c>
      <c r="H15" s="12">
        <f>12*12</f>
        <v>144</v>
      </c>
      <c r="I15" s="43">
        <v>50</v>
      </c>
      <c r="J15" s="41">
        <f>H15*I15</f>
        <v>7200</v>
      </c>
      <c r="K15" s="51"/>
      <c r="L15" s="52"/>
    </row>
    <row r="16" ht="22" customHeight="1" spans="1:12">
      <c r="A16" s="10">
        <v>2</v>
      </c>
      <c r="B16" s="10" t="s">
        <v>417</v>
      </c>
      <c r="C16" s="10" t="s">
        <v>418</v>
      </c>
      <c r="D16" s="10"/>
      <c r="E16" s="10"/>
      <c r="F16" s="10"/>
      <c r="G16" s="16" t="s">
        <v>168</v>
      </c>
      <c r="H16" s="25">
        <v>6</v>
      </c>
      <c r="I16" s="43">
        <v>350</v>
      </c>
      <c r="J16" s="41">
        <f>H16*I16</f>
        <v>2100</v>
      </c>
      <c r="K16" s="51"/>
      <c r="L16" s="52"/>
    </row>
    <row r="17" ht="18" customHeight="1" spans="1:12">
      <c r="A17" s="18" t="s">
        <v>99</v>
      </c>
      <c r="B17" s="19"/>
      <c r="C17" s="19"/>
      <c r="D17" s="19"/>
      <c r="E17" s="19"/>
      <c r="F17" s="20"/>
      <c r="G17" s="12"/>
      <c r="H17" s="12"/>
      <c r="I17" s="41"/>
      <c r="J17" s="40">
        <f>SUM(J15:J16)</f>
        <v>9300</v>
      </c>
      <c r="K17" s="53"/>
      <c r="L17" s="54"/>
    </row>
    <row r="18" ht="18" customHeight="1" spans="1:12">
      <c r="A18" s="26" t="s">
        <v>115</v>
      </c>
      <c r="B18" s="27"/>
      <c r="C18" s="27"/>
      <c r="D18" s="27"/>
      <c r="E18" s="27"/>
      <c r="F18" s="28"/>
      <c r="G18" s="29"/>
      <c r="H18" s="29">
        <f>SUM(H15:H17)</f>
        <v>150</v>
      </c>
      <c r="I18" s="41"/>
      <c r="J18" s="40">
        <f>J12+J17</f>
        <v>268140</v>
      </c>
      <c r="K18" s="53"/>
      <c r="L18" s="54"/>
    </row>
    <row r="19" spans="1:12">
      <c r="A19" s="30"/>
      <c r="B19" s="30"/>
      <c r="C19" s="31"/>
      <c r="D19" s="32"/>
      <c r="E19" s="32"/>
      <c r="F19" s="32"/>
      <c r="G19" s="33" t="s">
        <v>116</v>
      </c>
      <c r="H19" s="33"/>
      <c r="I19" s="35"/>
      <c r="J19" s="33"/>
      <c r="K19" s="33"/>
      <c r="L19" s="33"/>
    </row>
    <row r="20" spans="1:12">
      <c r="A20" s="30"/>
      <c r="B20" s="34"/>
      <c r="C20" s="35"/>
      <c r="D20" s="36"/>
      <c r="E20" s="36"/>
      <c r="F20" s="36"/>
      <c r="G20" s="37">
        <v>44768</v>
      </c>
      <c r="H20" s="37"/>
      <c r="I20" s="35"/>
      <c r="J20" s="37"/>
      <c r="K20" s="37"/>
      <c r="L20" s="37"/>
    </row>
  </sheetData>
  <mergeCells count="38">
    <mergeCell ref="A1:L1"/>
    <mergeCell ref="C2:D2"/>
    <mergeCell ref="F2:G2"/>
    <mergeCell ref="I2:J2"/>
    <mergeCell ref="A3:L3"/>
    <mergeCell ref="C4:G4"/>
    <mergeCell ref="K4:L4"/>
    <mergeCell ref="C5:G5"/>
    <mergeCell ref="K5:L5"/>
    <mergeCell ref="C6:G6"/>
    <mergeCell ref="K6:L6"/>
    <mergeCell ref="C7:G7"/>
    <mergeCell ref="K7:L7"/>
    <mergeCell ref="C8:G8"/>
    <mergeCell ref="K8:L8"/>
    <mergeCell ref="C9:G9"/>
    <mergeCell ref="K9:L9"/>
    <mergeCell ref="C10:G10"/>
    <mergeCell ref="K10:L10"/>
    <mergeCell ref="C11:G11"/>
    <mergeCell ref="K11:L11"/>
    <mergeCell ref="C12:G12"/>
    <mergeCell ref="K12:L12"/>
    <mergeCell ref="A13:L13"/>
    <mergeCell ref="C14:F14"/>
    <mergeCell ref="K14:L14"/>
    <mergeCell ref="C15:F15"/>
    <mergeCell ref="K15:L15"/>
    <mergeCell ref="C16:F16"/>
    <mergeCell ref="K16:L16"/>
    <mergeCell ref="A17:F17"/>
    <mergeCell ref="K17:L17"/>
    <mergeCell ref="A18:F18"/>
    <mergeCell ref="K18:L18"/>
    <mergeCell ref="C19:D19"/>
    <mergeCell ref="G19:L19"/>
    <mergeCell ref="C20:D20"/>
    <mergeCell ref="G20:L20"/>
  </mergeCells>
  <printOptions horizontalCentered="1"/>
  <pageMargins left="0.314583333333333" right="0.314583333333333" top="0.786805555555556" bottom="0.708333333333333" header="0.5" footer="0.5"/>
  <pageSetup paperSize="9" orientation="landscape" horizontalDpi="600"/>
  <headerFooter>
    <oddFooter>&amp;C第 &amp;P 页，共 &amp;N 页</oddFooter>
  </headerFooter>
</worksheet>
</file>

<file path=xl/worksheets/sheet4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IA16"/>
  <sheetViews>
    <sheetView workbookViewId="0">
      <selection activeCell="E220" sqref="E220"/>
    </sheetView>
  </sheetViews>
  <sheetFormatPr defaultColWidth="9" defaultRowHeight="12.75"/>
  <cols>
    <col min="1" max="1" width="6.875" style="30" customWidth="1"/>
    <col min="2" max="2" width="9.5" style="30" customWidth="1"/>
    <col min="3" max="3" width="12.375" style="30" customWidth="1"/>
    <col min="4" max="4" width="12.625" style="60" customWidth="1"/>
    <col min="5" max="5" width="7.875" style="60" customWidth="1"/>
    <col min="6" max="6" width="11.625" style="60" customWidth="1"/>
    <col min="7" max="7" width="10.875" style="60" customWidth="1"/>
    <col min="8" max="8" width="14.375" style="60" customWidth="1"/>
    <col min="9" max="9" width="14.875" style="61" customWidth="1"/>
    <col min="10" max="10" width="17.125" style="30" customWidth="1"/>
    <col min="11" max="11" width="21.625" style="30" customWidth="1"/>
    <col min="12" max="12" width="13" style="30" customWidth="1"/>
    <col min="13" max="32" width="9" style="30"/>
    <col min="33" max="16384" width="5.625" style="30"/>
  </cols>
  <sheetData>
    <row r="1" s="58" customFormat="1" ht="30" customHeight="1" spans="1:227">
      <c r="A1" s="84" t="s">
        <v>74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  <c r="AB1" s="66"/>
      <c r="AC1" s="66"/>
      <c r="AD1" s="66"/>
      <c r="AE1" s="66"/>
      <c r="AF1" s="66"/>
      <c r="AG1" s="66"/>
      <c r="AH1" s="66"/>
      <c r="AI1" s="66"/>
      <c r="AJ1" s="66"/>
      <c r="AK1" s="66"/>
      <c r="AL1" s="66"/>
      <c r="AM1" s="66"/>
      <c r="AN1" s="66"/>
      <c r="AO1" s="66"/>
      <c r="AP1" s="66"/>
      <c r="AQ1" s="66"/>
      <c r="AR1" s="66"/>
      <c r="AS1" s="66"/>
      <c r="AT1" s="66"/>
      <c r="AU1" s="66"/>
      <c r="AV1" s="66"/>
      <c r="AW1" s="66"/>
      <c r="AX1" s="66"/>
      <c r="AY1" s="66"/>
      <c r="AZ1" s="66"/>
      <c r="BA1" s="66"/>
      <c r="BB1" s="66"/>
      <c r="BC1" s="66"/>
      <c r="BD1" s="66"/>
      <c r="BE1" s="66"/>
      <c r="BF1" s="66"/>
      <c r="BG1" s="66"/>
      <c r="BH1" s="66"/>
      <c r="BI1" s="66"/>
      <c r="BJ1" s="66"/>
      <c r="BK1" s="66"/>
      <c r="BL1" s="66"/>
      <c r="BM1" s="66"/>
      <c r="BN1" s="66"/>
      <c r="BO1" s="66"/>
      <c r="BP1" s="66"/>
      <c r="BQ1" s="66"/>
      <c r="BR1" s="66"/>
      <c r="BS1" s="66"/>
      <c r="BT1" s="66"/>
      <c r="BU1" s="66"/>
      <c r="BV1" s="66"/>
      <c r="BW1" s="66"/>
      <c r="BX1" s="66"/>
      <c r="BY1" s="66"/>
      <c r="BZ1" s="66"/>
      <c r="CA1" s="66"/>
      <c r="CB1" s="66"/>
      <c r="CC1" s="66"/>
      <c r="CD1" s="66"/>
      <c r="CE1" s="66"/>
      <c r="CF1" s="66"/>
      <c r="CG1" s="66"/>
      <c r="CH1" s="66"/>
      <c r="CI1" s="66"/>
      <c r="CJ1" s="66"/>
      <c r="CK1" s="66"/>
      <c r="CL1" s="66"/>
      <c r="CM1" s="66"/>
      <c r="CN1" s="66"/>
      <c r="CO1" s="66"/>
      <c r="CP1" s="66"/>
      <c r="CQ1" s="66"/>
      <c r="CR1" s="66"/>
      <c r="CS1" s="66"/>
      <c r="CT1" s="66"/>
      <c r="CU1" s="66"/>
      <c r="CV1" s="66"/>
      <c r="CW1" s="66"/>
      <c r="CX1" s="66"/>
      <c r="CY1" s="66"/>
      <c r="CZ1" s="66"/>
      <c r="DA1" s="66"/>
      <c r="DB1" s="66"/>
      <c r="DC1" s="66"/>
      <c r="DD1" s="66"/>
      <c r="DE1" s="66"/>
      <c r="DF1" s="66"/>
      <c r="DG1" s="66"/>
      <c r="DH1" s="66"/>
      <c r="DI1" s="66"/>
      <c r="DJ1" s="66"/>
      <c r="DK1" s="66"/>
      <c r="DL1" s="66"/>
      <c r="DM1" s="66"/>
      <c r="DN1" s="66"/>
      <c r="DO1" s="66"/>
      <c r="DP1" s="66"/>
      <c r="DQ1" s="66"/>
      <c r="DR1" s="66"/>
      <c r="DS1" s="66"/>
      <c r="DT1" s="66"/>
      <c r="DU1" s="66"/>
      <c r="DV1" s="66"/>
      <c r="DW1" s="66"/>
      <c r="DX1" s="66"/>
      <c r="DY1" s="66"/>
      <c r="DZ1" s="66"/>
      <c r="EA1" s="66"/>
      <c r="EB1" s="66"/>
      <c r="EC1" s="66"/>
      <c r="ED1" s="66"/>
      <c r="EE1" s="66"/>
      <c r="EF1" s="66"/>
      <c r="EG1" s="66"/>
      <c r="EH1" s="66"/>
      <c r="EI1" s="66"/>
      <c r="EJ1" s="66"/>
      <c r="EK1" s="66"/>
      <c r="EL1" s="66"/>
      <c r="EM1" s="66"/>
      <c r="EN1" s="66"/>
      <c r="EO1" s="66"/>
      <c r="EP1" s="66"/>
      <c r="EQ1" s="66"/>
      <c r="ER1" s="66"/>
      <c r="ES1" s="66"/>
      <c r="ET1" s="66"/>
      <c r="EU1" s="66"/>
      <c r="EV1" s="66"/>
      <c r="EW1" s="66"/>
      <c r="EX1" s="66"/>
      <c r="EY1" s="66"/>
      <c r="EZ1" s="66"/>
      <c r="FA1" s="66"/>
      <c r="FB1" s="66"/>
      <c r="FC1" s="66"/>
      <c r="FD1" s="66"/>
      <c r="FE1" s="66"/>
      <c r="FF1" s="66"/>
      <c r="FG1" s="66"/>
      <c r="FH1" s="66"/>
      <c r="FI1" s="66"/>
      <c r="FJ1" s="66"/>
      <c r="FK1" s="66"/>
      <c r="FL1" s="66"/>
      <c r="FM1" s="66"/>
      <c r="FN1" s="66"/>
      <c r="FO1" s="66"/>
      <c r="FP1" s="66"/>
      <c r="FQ1" s="66"/>
      <c r="FR1" s="66"/>
      <c r="FS1" s="66"/>
      <c r="FT1" s="66"/>
      <c r="FU1" s="66"/>
      <c r="FV1" s="66"/>
      <c r="FW1" s="66"/>
      <c r="FX1" s="66"/>
      <c r="FY1" s="66"/>
      <c r="FZ1" s="66"/>
      <c r="GA1" s="66"/>
      <c r="GB1" s="66"/>
      <c r="GC1" s="66"/>
      <c r="GD1" s="66"/>
      <c r="GE1" s="66"/>
      <c r="GF1" s="66"/>
      <c r="GG1" s="66"/>
      <c r="GH1" s="66"/>
      <c r="GI1" s="66"/>
      <c r="GJ1" s="66"/>
      <c r="GK1" s="66"/>
      <c r="GL1" s="66"/>
      <c r="GM1" s="66"/>
      <c r="GN1" s="66"/>
      <c r="GO1" s="66"/>
      <c r="GP1" s="66"/>
      <c r="GQ1" s="66"/>
      <c r="GR1" s="66"/>
      <c r="GS1" s="66"/>
      <c r="GT1" s="66"/>
      <c r="GU1" s="66"/>
      <c r="GV1" s="66"/>
      <c r="GW1" s="66"/>
      <c r="GX1" s="66"/>
      <c r="GY1" s="66"/>
      <c r="GZ1" s="66"/>
      <c r="HA1" s="66"/>
      <c r="HB1" s="66"/>
      <c r="HC1" s="66"/>
      <c r="HD1" s="66"/>
      <c r="HE1" s="66"/>
      <c r="HF1" s="66"/>
      <c r="HG1" s="66"/>
      <c r="HH1" s="66"/>
      <c r="HI1" s="66"/>
      <c r="HJ1" s="66"/>
      <c r="HK1" s="66"/>
      <c r="HL1" s="66"/>
      <c r="HM1" s="66"/>
      <c r="HN1" s="66"/>
      <c r="HO1" s="66"/>
      <c r="HP1" s="66"/>
      <c r="HQ1" s="66"/>
      <c r="HR1" s="66"/>
      <c r="HS1" s="66"/>
    </row>
    <row r="2" s="30" customFormat="1" ht="26.1" customHeight="1" spans="1:234">
      <c r="A2" s="10" t="s">
        <v>75</v>
      </c>
      <c r="B2" s="7" t="s">
        <v>76</v>
      </c>
      <c r="C2" s="8" t="s">
        <v>419</v>
      </c>
      <c r="D2" s="7" t="s">
        <v>78</v>
      </c>
      <c r="E2" s="8" t="s">
        <v>79</v>
      </c>
      <c r="F2" s="8"/>
      <c r="G2" s="7" t="s">
        <v>80</v>
      </c>
      <c r="H2" s="10" t="s">
        <v>171</v>
      </c>
      <c r="I2" s="10"/>
      <c r="J2" s="7" t="s">
        <v>82</v>
      </c>
      <c r="K2" s="8">
        <v>1</v>
      </c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7"/>
      <c r="AD2" s="67"/>
      <c r="AE2" s="67"/>
      <c r="AF2" s="67"/>
      <c r="AG2" s="67"/>
      <c r="AH2" s="67"/>
      <c r="AI2" s="67"/>
      <c r="AJ2" s="67"/>
      <c r="AK2" s="67"/>
      <c r="AL2" s="67"/>
      <c r="AM2" s="67"/>
      <c r="AN2" s="67"/>
      <c r="AO2" s="67"/>
      <c r="AP2" s="67"/>
      <c r="AQ2" s="67"/>
      <c r="AR2" s="67"/>
      <c r="AS2" s="67"/>
      <c r="AT2" s="67"/>
      <c r="AU2" s="67"/>
      <c r="AV2" s="67"/>
      <c r="AW2" s="67"/>
      <c r="AX2" s="67"/>
      <c r="AY2" s="67"/>
      <c r="AZ2" s="67"/>
      <c r="BA2" s="67"/>
      <c r="BB2" s="67"/>
      <c r="BC2" s="67"/>
      <c r="BD2" s="67"/>
      <c r="BE2" s="67"/>
      <c r="BF2" s="67"/>
      <c r="BG2" s="67"/>
      <c r="BH2" s="67"/>
      <c r="BI2" s="67"/>
      <c r="BJ2" s="67"/>
      <c r="BK2" s="67"/>
      <c r="BL2" s="67"/>
      <c r="BM2" s="67"/>
      <c r="BN2" s="67"/>
      <c r="BO2" s="67"/>
      <c r="BP2" s="67"/>
      <c r="BQ2" s="67"/>
      <c r="BR2" s="67"/>
      <c r="BS2" s="67"/>
      <c r="BT2" s="67"/>
      <c r="BU2" s="67"/>
      <c r="BV2" s="67"/>
      <c r="BW2" s="67"/>
      <c r="BX2" s="67"/>
      <c r="BY2" s="67"/>
      <c r="BZ2" s="67"/>
      <c r="CA2" s="67"/>
      <c r="CB2" s="67"/>
      <c r="CC2" s="67"/>
      <c r="CD2" s="67"/>
      <c r="CE2" s="67"/>
      <c r="CF2" s="67"/>
      <c r="CG2" s="67"/>
      <c r="CH2" s="67"/>
      <c r="CI2" s="67"/>
      <c r="CJ2" s="67"/>
      <c r="CK2" s="67"/>
      <c r="CL2" s="67"/>
      <c r="CM2" s="67"/>
      <c r="CN2" s="67"/>
      <c r="CO2" s="67"/>
      <c r="CP2" s="67"/>
      <c r="CQ2" s="67"/>
      <c r="CR2" s="67"/>
      <c r="CS2" s="67"/>
      <c r="CT2" s="67"/>
      <c r="CU2" s="67"/>
      <c r="CV2" s="67"/>
      <c r="CW2" s="67"/>
      <c r="CX2" s="67"/>
      <c r="CY2" s="67"/>
      <c r="CZ2" s="67"/>
      <c r="DA2" s="67"/>
      <c r="DB2" s="67"/>
      <c r="DC2" s="67"/>
      <c r="DD2" s="67"/>
      <c r="DE2" s="67"/>
      <c r="DF2" s="67"/>
      <c r="DG2" s="67"/>
      <c r="DH2" s="67"/>
      <c r="DI2" s="67"/>
      <c r="DJ2" s="67"/>
      <c r="DK2" s="67"/>
      <c r="DL2" s="67"/>
      <c r="DM2" s="67"/>
      <c r="DN2" s="67"/>
      <c r="DO2" s="67"/>
      <c r="DP2" s="67"/>
      <c r="DQ2" s="67"/>
      <c r="DR2" s="67"/>
      <c r="DS2" s="67"/>
      <c r="DT2" s="67"/>
      <c r="DU2" s="67"/>
      <c r="DV2" s="67"/>
      <c r="DW2" s="67"/>
      <c r="DX2" s="67"/>
      <c r="DY2" s="67"/>
      <c r="DZ2" s="67"/>
      <c r="EA2" s="67"/>
      <c r="EB2" s="67"/>
      <c r="EC2" s="67"/>
      <c r="ED2" s="67"/>
      <c r="EE2" s="67"/>
      <c r="EF2" s="67"/>
      <c r="EG2" s="67"/>
      <c r="EH2" s="67"/>
      <c r="EI2" s="67"/>
      <c r="EJ2" s="67"/>
      <c r="EK2" s="67"/>
      <c r="EL2" s="67"/>
      <c r="EM2" s="67"/>
      <c r="EN2" s="67"/>
      <c r="EO2" s="67"/>
      <c r="EP2" s="67"/>
      <c r="EQ2" s="67"/>
      <c r="ER2" s="67"/>
      <c r="ES2" s="67"/>
      <c r="ET2" s="67"/>
      <c r="EU2" s="67"/>
      <c r="EV2" s="67"/>
      <c r="EW2" s="67"/>
      <c r="EX2" s="67"/>
      <c r="EY2" s="67"/>
      <c r="EZ2" s="67"/>
      <c r="FA2" s="67"/>
      <c r="FB2" s="67"/>
      <c r="FC2" s="67"/>
      <c r="FD2" s="67"/>
      <c r="FE2" s="67"/>
      <c r="FF2" s="67"/>
      <c r="FG2" s="67"/>
      <c r="FH2" s="67"/>
      <c r="FI2" s="67"/>
      <c r="FJ2" s="67"/>
      <c r="FK2" s="67"/>
      <c r="FL2" s="67"/>
      <c r="FM2" s="67"/>
      <c r="FN2" s="67"/>
      <c r="FO2" s="67"/>
      <c r="FP2" s="67"/>
      <c r="FQ2" s="67"/>
      <c r="FR2" s="67"/>
      <c r="FS2" s="67"/>
      <c r="FT2" s="67"/>
      <c r="FU2" s="67"/>
      <c r="FV2" s="67"/>
      <c r="FW2" s="67"/>
      <c r="FX2" s="67"/>
      <c r="FY2" s="67"/>
      <c r="FZ2" s="67"/>
      <c r="GA2" s="67"/>
      <c r="GB2" s="67"/>
      <c r="GC2" s="67"/>
      <c r="GD2" s="67"/>
      <c r="GE2" s="67"/>
      <c r="GF2" s="67"/>
      <c r="GG2" s="67"/>
      <c r="GH2" s="67"/>
      <c r="GI2" s="67"/>
      <c r="GJ2" s="67"/>
      <c r="GK2" s="67"/>
      <c r="GL2" s="67"/>
      <c r="GM2" s="67"/>
      <c r="GN2" s="67"/>
      <c r="GO2" s="67"/>
      <c r="GP2" s="67"/>
      <c r="GQ2" s="67"/>
      <c r="GR2" s="67"/>
      <c r="GS2" s="67"/>
      <c r="GT2" s="67"/>
      <c r="GU2" s="67"/>
      <c r="GV2" s="67"/>
      <c r="GW2" s="67"/>
      <c r="GX2" s="67"/>
      <c r="GY2" s="67"/>
      <c r="GZ2" s="67"/>
      <c r="HA2" s="67"/>
      <c r="HB2" s="67"/>
      <c r="HC2" s="67"/>
      <c r="HD2" s="67"/>
      <c r="HE2" s="67"/>
      <c r="HF2" s="67"/>
      <c r="HG2" s="67"/>
      <c r="HH2" s="67"/>
      <c r="HI2" s="67"/>
      <c r="HJ2" s="67"/>
      <c r="HK2" s="67"/>
      <c r="HL2" s="67"/>
      <c r="HM2" s="67"/>
      <c r="HN2" s="67"/>
      <c r="HO2" s="67"/>
      <c r="HP2" s="67"/>
      <c r="HQ2" s="67"/>
      <c r="HR2" s="67"/>
      <c r="HS2" s="67"/>
      <c r="HT2" s="67"/>
      <c r="HU2" s="67"/>
      <c r="HV2" s="67"/>
      <c r="HW2" s="67"/>
      <c r="HX2" s="67"/>
      <c r="HY2" s="67"/>
      <c r="HZ2" s="67"/>
    </row>
    <row r="3" s="30" customFormat="1" ht="22" customHeight="1" spans="1:235">
      <c r="A3" s="9" t="s">
        <v>83</v>
      </c>
      <c r="B3" s="9"/>
      <c r="C3" s="9"/>
      <c r="D3" s="9"/>
      <c r="E3" s="9"/>
      <c r="F3" s="9"/>
      <c r="G3" s="9"/>
      <c r="H3" s="9"/>
      <c r="I3" s="9"/>
      <c r="J3" s="9"/>
      <c r="K3" s="9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  <c r="AC3" s="67"/>
      <c r="AD3" s="67"/>
      <c r="AE3" s="67"/>
      <c r="AF3" s="67"/>
      <c r="AG3" s="67"/>
      <c r="AH3" s="67"/>
      <c r="AI3" s="67"/>
      <c r="AJ3" s="67"/>
      <c r="AK3" s="67"/>
      <c r="AL3" s="67"/>
      <c r="AM3" s="67"/>
      <c r="AN3" s="67"/>
      <c r="AO3" s="67"/>
      <c r="AP3" s="67"/>
      <c r="AQ3" s="67"/>
      <c r="AR3" s="67"/>
      <c r="AS3" s="67"/>
      <c r="AT3" s="67"/>
      <c r="AU3" s="67"/>
      <c r="AV3" s="67"/>
      <c r="AW3" s="67"/>
      <c r="AX3" s="67"/>
      <c r="AY3" s="67"/>
      <c r="AZ3" s="67"/>
      <c r="BA3" s="67"/>
      <c r="BB3" s="67"/>
      <c r="BC3" s="67"/>
      <c r="BD3" s="67"/>
      <c r="BE3" s="67"/>
      <c r="BF3" s="67"/>
      <c r="BG3" s="67"/>
      <c r="BH3" s="67"/>
      <c r="BI3" s="67"/>
      <c r="BJ3" s="67"/>
      <c r="BK3" s="67"/>
      <c r="BL3" s="67"/>
      <c r="BM3" s="67"/>
      <c r="BN3" s="67"/>
      <c r="BO3" s="67"/>
      <c r="BP3" s="67"/>
      <c r="BQ3" s="67"/>
      <c r="BR3" s="67"/>
      <c r="BS3" s="67"/>
      <c r="BT3" s="67"/>
      <c r="BU3" s="67"/>
      <c r="BV3" s="67"/>
      <c r="BW3" s="67"/>
      <c r="BX3" s="67"/>
      <c r="BY3" s="67"/>
      <c r="BZ3" s="67"/>
      <c r="CA3" s="67"/>
      <c r="CB3" s="67"/>
      <c r="CC3" s="67"/>
      <c r="CD3" s="67"/>
      <c r="CE3" s="67"/>
      <c r="CF3" s="67"/>
      <c r="CG3" s="67"/>
      <c r="CH3" s="67"/>
      <c r="CI3" s="67"/>
      <c r="CJ3" s="67"/>
      <c r="CK3" s="67"/>
      <c r="CL3" s="67"/>
      <c r="CM3" s="67"/>
      <c r="CN3" s="67"/>
      <c r="CO3" s="67"/>
      <c r="CP3" s="67"/>
      <c r="CQ3" s="67"/>
      <c r="CR3" s="67"/>
      <c r="CS3" s="67"/>
      <c r="CT3" s="67"/>
      <c r="CU3" s="67"/>
      <c r="CV3" s="67"/>
      <c r="CW3" s="67"/>
      <c r="CX3" s="67"/>
      <c r="CY3" s="67"/>
      <c r="CZ3" s="67"/>
      <c r="DA3" s="67"/>
      <c r="DB3" s="67"/>
      <c r="DC3" s="67"/>
      <c r="DD3" s="67"/>
      <c r="DE3" s="67"/>
      <c r="DF3" s="67"/>
      <c r="DG3" s="67"/>
      <c r="DH3" s="67"/>
      <c r="DI3" s="67"/>
      <c r="DJ3" s="67"/>
      <c r="DK3" s="67"/>
      <c r="DL3" s="67"/>
      <c r="DM3" s="67"/>
      <c r="DN3" s="67"/>
      <c r="DO3" s="67"/>
      <c r="DP3" s="67"/>
      <c r="DQ3" s="67"/>
      <c r="DR3" s="67"/>
      <c r="DS3" s="67"/>
      <c r="DT3" s="67"/>
      <c r="DU3" s="67"/>
      <c r="DV3" s="67"/>
      <c r="DW3" s="67"/>
      <c r="DX3" s="67"/>
      <c r="DY3" s="67"/>
      <c r="DZ3" s="67"/>
      <c r="EA3" s="67"/>
      <c r="EB3" s="67"/>
      <c r="EC3" s="67"/>
      <c r="ED3" s="67"/>
      <c r="EE3" s="67"/>
      <c r="EF3" s="67"/>
      <c r="EG3" s="67"/>
      <c r="EH3" s="67"/>
      <c r="EI3" s="67"/>
      <c r="EJ3" s="67"/>
      <c r="EK3" s="67"/>
      <c r="EL3" s="67"/>
      <c r="EM3" s="67"/>
      <c r="EN3" s="67"/>
      <c r="EO3" s="67"/>
      <c r="EP3" s="67"/>
      <c r="EQ3" s="67"/>
      <c r="ER3" s="67"/>
      <c r="ES3" s="67"/>
      <c r="ET3" s="67"/>
      <c r="EU3" s="67"/>
      <c r="EV3" s="67"/>
      <c r="EW3" s="67"/>
      <c r="EX3" s="67"/>
      <c r="EY3" s="67"/>
      <c r="EZ3" s="67"/>
      <c r="FA3" s="67"/>
      <c r="FB3" s="67"/>
      <c r="FC3" s="67"/>
      <c r="FD3" s="67"/>
      <c r="FE3" s="67"/>
      <c r="FF3" s="67"/>
      <c r="FG3" s="67"/>
      <c r="FH3" s="67"/>
      <c r="FI3" s="67"/>
      <c r="FJ3" s="67"/>
      <c r="FK3" s="67"/>
      <c r="FL3" s="67"/>
      <c r="FM3" s="67"/>
      <c r="FN3" s="67"/>
      <c r="FO3" s="67"/>
      <c r="FP3" s="67"/>
      <c r="FQ3" s="67"/>
      <c r="FR3" s="67"/>
      <c r="FS3" s="67"/>
      <c r="FT3" s="67"/>
      <c r="FU3" s="67"/>
      <c r="FV3" s="67"/>
      <c r="FW3" s="67"/>
      <c r="FX3" s="67"/>
      <c r="FY3" s="67"/>
      <c r="FZ3" s="67"/>
      <c r="GA3" s="67"/>
      <c r="GB3" s="67"/>
      <c r="GC3" s="67"/>
      <c r="GD3" s="67"/>
      <c r="GE3" s="67"/>
      <c r="GF3" s="67"/>
      <c r="GG3" s="67"/>
      <c r="GH3" s="67"/>
      <c r="GI3" s="67"/>
      <c r="GJ3" s="67"/>
      <c r="GK3" s="67"/>
      <c r="GL3" s="67"/>
      <c r="GM3" s="67"/>
      <c r="GN3" s="67"/>
      <c r="GO3" s="67"/>
      <c r="GP3" s="67"/>
      <c r="GQ3" s="67"/>
      <c r="GR3" s="67"/>
      <c r="GS3" s="67"/>
      <c r="GT3" s="67"/>
      <c r="GU3" s="67"/>
      <c r="GV3" s="67"/>
      <c r="GW3" s="67"/>
      <c r="GX3" s="67"/>
      <c r="GY3" s="67"/>
      <c r="GZ3" s="67"/>
      <c r="HA3" s="67"/>
      <c r="HB3" s="67"/>
      <c r="HC3" s="67"/>
      <c r="HD3" s="67"/>
      <c r="HE3" s="67"/>
      <c r="HF3" s="67"/>
      <c r="HG3" s="67"/>
      <c r="HH3" s="67"/>
      <c r="HI3" s="67"/>
      <c r="HJ3" s="67"/>
      <c r="HK3" s="67"/>
      <c r="HL3" s="67"/>
      <c r="HM3" s="67"/>
      <c r="HN3" s="67"/>
      <c r="HO3" s="67"/>
      <c r="HP3" s="67"/>
      <c r="HQ3" s="67"/>
      <c r="HR3" s="67"/>
      <c r="HS3" s="67"/>
      <c r="HT3" s="67"/>
      <c r="HU3" s="67"/>
      <c r="HV3" s="67"/>
      <c r="HW3" s="67"/>
      <c r="HX3" s="67"/>
      <c r="HY3" s="67"/>
      <c r="HZ3" s="67"/>
      <c r="IA3" s="67"/>
    </row>
    <row r="4" s="30" customFormat="1" ht="32" customHeight="1" spans="1:234">
      <c r="A4" s="10" t="s">
        <v>84</v>
      </c>
      <c r="B4" s="11" t="s">
        <v>85</v>
      </c>
      <c r="C4" s="11" t="s">
        <v>86</v>
      </c>
      <c r="D4" s="11"/>
      <c r="E4" s="11"/>
      <c r="F4" s="11"/>
      <c r="G4" s="11"/>
      <c r="H4" s="12" t="s">
        <v>87</v>
      </c>
      <c r="I4" s="11" t="s">
        <v>88</v>
      </c>
      <c r="J4" s="41" t="s">
        <v>89</v>
      </c>
      <c r="K4" s="68" t="s">
        <v>90</v>
      </c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67"/>
      <c r="Y4" s="67"/>
      <c r="Z4" s="67"/>
      <c r="AA4" s="67"/>
      <c r="AB4" s="67"/>
      <c r="AC4" s="67"/>
      <c r="AD4" s="67"/>
      <c r="AE4" s="67"/>
      <c r="AF4" s="67"/>
      <c r="AG4" s="67"/>
      <c r="AH4" s="67"/>
      <c r="AI4" s="67"/>
      <c r="AJ4" s="67"/>
      <c r="AK4" s="67"/>
      <c r="AL4" s="67"/>
      <c r="AM4" s="67"/>
      <c r="AN4" s="67"/>
      <c r="AO4" s="67"/>
      <c r="AP4" s="67"/>
      <c r="AQ4" s="67"/>
      <c r="AR4" s="67"/>
      <c r="AS4" s="67"/>
      <c r="AT4" s="67"/>
      <c r="AU4" s="67"/>
      <c r="AV4" s="67"/>
      <c r="AW4" s="67"/>
      <c r="AX4" s="67"/>
      <c r="AY4" s="67"/>
      <c r="AZ4" s="67"/>
      <c r="BA4" s="67"/>
      <c r="BB4" s="67"/>
      <c r="BC4" s="67"/>
      <c r="BD4" s="67"/>
      <c r="BE4" s="67"/>
      <c r="BF4" s="67"/>
      <c r="BG4" s="67"/>
      <c r="BH4" s="67"/>
      <c r="BI4" s="67"/>
      <c r="BJ4" s="67"/>
      <c r="BK4" s="67"/>
      <c r="BL4" s="67"/>
      <c r="BM4" s="67"/>
      <c r="BN4" s="67"/>
      <c r="BO4" s="67"/>
      <c r="BP4" s="67"/>
      <c r="BQ4" s="67"/>
      <c r="BR4" s="67"/>
      <c r="BS4" s="67"/>
      <c r="BT4" s="67"/>
      <c r="BU4" s="67"/>
      <c r="BV4" s="67"/>
      <c r="BW4" s="67"/>
      <c r="BX4" s="67"/>
      <c r="BY4" s="67"/>
      <c r="BZ4" s="67"/>
      <c r="CA4" s="67"/>
      <c r="CB4" s="67"/>
      <c r="CC4" s="67"/>
      <c r="CD4" s="67"/>
      <c r="CE4" s="67"/>
      <c r="CF4" s="67"/>
      <c r="CG4" s="67"/>
      <c r="CH4" s="67"/>
      <c r="CI4" s="67"/>
      <c r="CJ4" s="67"/>
      <c r="CK4" s="67"/>
      <c r="CL4" s="67"/>
      <c r="CM4" s="67"/>
      <c r="CN4" s="67"/>
      <c r="CO4" s="67"/>
      <c r="CP4" s="67"/>
      <c r="CQ4" s="67"/>
      <c r="CR4" s="67"/>
      <c r="CS4" s="67"/>
      <c r="CT4" s="67"/>
      <c r="CU4" s="67"/>
      <c r="CV4" s="67"/>
      <c r="CW4" s="67"/>
      <c r="CX4" s="67"/>
      <c r="CY4" s="67"/>
      <c r="CZ4" s="67"/>
      <c r="DA4" s="67"/>
      <c r="DB4" s="67"/>
      <c r="DC4" s="67"/>
      <c r="DD4" s="67"/>
      <c r="DE4" s="67"/>
      <c r="DF4" s="67"/>
      <c r="DG4" s="67"/>
      <c r="DH4" s="67"/>
      <c r="DI4" s="67"/>
      <c r="DJ4" s="67"/>
      <c r="DK4" s="67"/>
      <c r="DL4" s="67"/>
      <c r="DM4" s="67"/>
      <c r="DN4" s="67"/>
      <c r="DO4" s="67"/>
      <c r="DP4" s="67"/>
      <c r="DQ4" s="67"/>
      <c r="DR4" s="67"/>
      <c r="DS4" s="67"/>
      <c r="DT4" s="67"/>
      <c r="DU4" s="67"/>
      <c r="DV4" s="67"/>
      <c r="DW4" s="67"/>
      <c r="DX4" s="67"/>
      <c r="DY4" s="67"/>
      <c r="DZ4" s="67"/>
      <c r="EA4" s="67"/>
      <c r="EB4" s="67"/>
      <c r="EC4" s="67"/>
      <c r="ED4" s="67"/>
      <c r="EE4" s="67"/>
      <c r="EF4" s="67"/>
      <c r="EG4" s="67"/>
      <c r="EH4" s="67"/>
      <c r="EI4" s="67"/>
      <c r="EJ4" s="67"/>
      <c r="EK4" s="67"/>
      <c r="EL4" s="67"/>
      <c r="EM4" s="67"/>
      <c r="EN4" s="67"/>
      <c r="EO4" s="67"/>
      <c r="EP4" s="67"/>
      <c r="EQ4" s="67"/>
      <c r="ER4" s="67"/>
      <c r="ES4" s="67"/>
      <c r="ET4" s="67"/>
      <c r="EU4" s="67"/>
      <c r="EV4" s="67"/>
      <c r="EW4" s="67"/>
      <c r="EX4" s="67"/>
      <c r="EY4" s="67"/>
      <c r="EZ4" s="67"/>
      <c r="FA4" s="67"/>
      <c r="FB4" s="67"/>
      <c r="FC4" s="67"/>
      <c r="FD4" s="67"/>
      <c r="FE4" s="67"/>
      <c r="FF4" s="67"/>
      <c r="FG4" s="67"/>
      <c r="FH4" s="67"/>
      <c r="FI4" s="67"/>
      <c r="FJ4" s="67"/>
      <c r="FK4" s="67"/>
      <c r="FL4" s="67"/>
      <c r="FM4" s="67"/>
      <c r="FN4" s="67"/>
      <c r="FO4" s="67"/>
      <c r="FP4" s="67"/>
      <c r="FQ4" s="67"/>
      <c r="FR4" s="67"/>
      <c r="FS4" s="67"/>
      <c r="FT4" s="67"/>
      <c r="FU4" s="67"/>
      <c r="FV4" s="67"/>
      <c r="FW4" s="67"/>
      <c r="FX4" s="67"/>
      <c r="FY4" s="67"/>
      <c r="FZ4" s="67"/>
      <c r="GA4" s="67"/>
      <c r="GB4" s="67"/>
      <c r="GC4" s="67"/>
      <c r="GD4" s="67"/>
      <c r="GE4" s="67"/>
      <c r="GF4" s="67"/>
      <c r="GG4" s="67"/>
      <c r="GH4" s="67"/>
      <c r="GI4" s="67"/>
      <c r="GJ4" s="67"/>
      <c r="GK4" s="67"/>
      <c r="GL4" s="67"/>
      <c r="GM4" s="67"/>
      <c r="GN4" s="67"/>
      <c r="GO4" s="67"/>
      <c r="GP4" s="67"/>
      <c r="GQ4" s="67"/>
      <c r="GR4" s="67"/>
      <c r="GS4" s="67"/>
      <c r="GT4" s="67"/>
      <c r="GU4" s="67"/>
      <c r="GV4" s="67"/>
      <c r="GW4" s="67"/>
      <c r="GX4" s="67"/>
      <c r="GY4" s="67"/>
      <c r="GZ4" s="67"/>
      <c r="HA4" s="67"/>
      <c r="HB4" s="67"/>
      <c r="HC4" s="67"/>
      <c r="HD4" s="67"/>
      <c r="HE4" s="67"/>
      <c r="HF4" s="67"/>
      <c r="HG4" s="67"/>
      <c r="HH4" s="67"/>
      <c r="HI4" s="67"/>
      <c r="HJ4" s="67"/>
      <c r="HK4" s="67"/>
      <c r="HL4" s="67"/>
      <c r="HM4" s="67"/>
      <c r="HN4" s="67"/>
      <c r="HO4" s="67"/>
      <c r="HP4" s="67"/>
      <c r="HQ4" s="67"/>
      <c r="HR4" s="67"/>
      <c r="HS4" s="67"/>
      <c r="HT4" s="67"/>
      <c r="HU4" s="67"/>
      <c r="HV4" s="67"/>
      <c r="HW4" s="67"/>
      <c r="HX4" s="67"/>
      <c r="HY4" s="67"/>
      <c r="HZ4" s="67"/>
    </row>
    <row r="5" s="30" customFormat="1" ht="22" customHeight="1" spans="1:234">
      <c r="A5" s="10">
        <v>1</v>
      </c>
      <c r="B5" s="10" t="s">
        <v>420</v>
      </c>
      <c r="C5" s="13" t="s">
        <v>421</v>
      </c>
      <c r="D5" s="14"/>
      <c r="E5" s="14"/>
      <c r="F5" s="14"/>
      <c r="G5" s="15"/>
      <c r="H5" s="16">
        <f>12*8</f>
        <v>96</v>
      </c>
      <c r="I5" s="12">
        <v>636</v>
      </c>
      <c r="J5" s="43">
        <f>H5*I5</f>
        <v>61056</v>
      </c>
      <c r="K5" s="16" t="s">
        <v>422</v>
      </c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7"/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/>
      <c r="BI5" s="67"/>
      <c r="BJ5" s="67"/>
      <c r="BK5" s="67"/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67"/>
      <c r="BX5" s="67"/>
      <c r="BY5" s="67"/>
      <c r="BZ5" s="67"/>
      <c r="CA5" s="67"/>
      <c r="CB5" s="67"/>
      <c r="CC5" s="67"/>
      <c r="CD5" s="67"/>
      <c r="CE5" s="67"/>
      <c r="CF5" s="67"/>
      <c r="CG5" s="67"/>
      <c r="CH5" s="67"/>
      <c r="CI5" s="67"/>
      <c r="CJ5" s="67"/>
      <c r="CK5" s="67"/>
      <c r="CL5" s="67"/>
      <c r="CM5" s="67"/>
      <c r="CN5" s="67"/>
      <c r="CO5" s="67"/>
      <c r="CP5" s="67"/>
      <c r="CQ5" s="67"/>
      <c r="CR5" s="67"/>
      <c r="CS5" s="67"/>
      <c r="CT5" s="67"/>
      <c r="CU5" s="67"/>
      <c r="CV5" s="67"/>
      <c r="CW5" s="67"/>
      <c r="CX5" s="67"/>
      <c r="CY5" s="67"/>
      <c r="CZ5" s="67"/>
      <c r="DA5" s="67"/>
      <c r="DB5" s="67"/>
      <c r="DC5" s="67"/>
      <c r="DD5" s="67"/>
      <c r="DE5" s="67"/>
      <c r="DF5" s="67"/>
      <c r="DG5" s="67"/>
      <c r="DH5" s="67"/>
      <c r="DI5" s="67"/>
      <c r="DJ5" s="67"/>
      <c r="DK5" s="67"/>
      <c r="DL5" s="67"/>
      <c r="DM5" s="67"/>
      <c r="DN5" s="67"/>
      <c r="DO5" s="67"/>
      <c r="DP5" s="67"/>
      <c r="DQ5" s="67"/>
      <c r="DR5" s="67"/>
      <c r="DS5" s="67"/>
      <c r="DT5" s="67"/>
      <c r="DU5" s="67"/>
      <c r="DV5" s="67"/>
      <c r="DW5" s="67"/>
      <c r="DX5" s="67"/>
      <c r="DY5" s="67"/>
      <c r="DZ5" s="67"/>
      <c r="EA5" s="67"/>
      <c r="EB5" s="67"/>
      <c r="EC5" s="67"/>
      <c r="ED5" s="67"/>
      <c r="EE5" s="67"/>
      <c r="EF5" s="67"/>
      <c r="EG5" s="67"/>
      <c r="EH5" s="67"/>
      <c r="EI5" s="67"/>
      <c r="EJ5" s="67"/>
      <c r="EK5" s="67"/>
      <c r="EL5" s="67"/>
      <c r="EM5" s="67"/>
      <c r="EN5" s="67"/>
      <c r="EO5" s="67"/>
      <c r="EP5" s="67"/>
      <c r="EQ5" s="67"/>
      <c r="ER5" s="67"/>
      <c r="ES5" s="67"/>
      <c r="ET5" s="67"/>
      <c r="EU5" s="67"/>
      <c r="EV5" s="67"/>
      <c r="EW5" s="67"/>
      <c r="EX5" s="67"/>
      <c r="EY5" s="67"/>
      <c r="EZ5" s="67"/>
      <c r="FA5" s="67"/>
      <c r="FB5" s="67"/>
      <c r="FC5" s="67"/>
      <c r="FD5" s="67"/>
      <c r="FE5" s="67"/>
      <c r="FF5" s="67"/>
      <c r="FG5" s="67"/>
      <c r="FH5" s="67"/>
      <c r="FI5" s="67"/>
      <c r="FJ5" s="67"/>
      <c r="FK5" s="67"/>
      <c r="FL5" s="67"/>
      <c r="FM5" s="67"/>
      <c r="FN5" s="67"/>
      <c r="FO5" s="67"/>
      <c r="FP5" s="67"/>
      <c r="FQ5" s="67"/>
      <c r="FR5" s="67"/>
      <c r="FS5" s="67"/>
      <c r="FT5" s="67"/>
      <c r="FU5" s="67"/>
      <c r="FV5" s="67"/>
      <c r="FW5" s="67"/>
      <c r="FX5" s="67"/>
      <c r="FY5" s="67"/>
      <c r="FZ5" s="67"/>
      <c r="GA5" s="67"/>
      <c r="GB5" s="67"/>
      <c r="GC5" s="67"/>
      <c r="GD5" s="67"/>
      <c r="GE5" s="67"/>
      <c r="GF5" s="67"/>
      <c r="GG5" s="67"/>
      <c r="GH5" s="67"/>
      <c r="GI5" s="67"/>
      <c r="GJ5" s="67"/>
      <c r="GK5" s="67"/>
      <c r="GL5" s="67"/>
      <c r="GM5" s="67"/>
      <c r="GN5" s="67"/>
      <c r="GO5" s="67"/>
      <c r="GP5" s="67"/>
      <c r="GQ5" s="67"/>
      <c r="GR5" s="67"/>
      <c r="GS5" s="67"/>
      <c r="GT5" s="67"/>
      <c r="GU5" s="67"/>
      <c r="GV5" s="67"/>
      <c r="GW5" s="67"/>
      <c r="GX5" s="67"/>
      <c r="GY5" s="67"/>
      <c r="GZ5" s="67"/>
      <c r="HA5" s="67"/>
      <c r="HB5" s="67"/>
      <c r="HC5" s="67"/>
      <c r="HD5" s="67"/>
      <c r="HE5" s="67"/>
      <c r="HF5" s="67"/>
      <c r="HG5" s="67"/>
      <c r="HH5" s="67"/>
      <c r="HI5" s="67"/>
      <c r="HJ5" s="67"/>
      <c r="HK5" s="67"/>
      <c r="HL5" s="67"/>
      <c r="HM5" s="67"/>
      <c r="HN5" s="67"/>
      <c r="HO5" s="67"/>
      <c r="HP5" s="67"/>
      <c r="HQ5" s="67"/>
      <c r="HR5" s="67"/>
      <c r="HS5" s="67"/>
      <c r="HT5" s="67"/>
      <c r="HU5" s="67"/>
      <c r="HV5" s="67"/>
      <c r="HW5" s="67"/>
      <c r="HX5" s="67"/>
      <c r="HY5" s="67"/>
      <c r="HZ5" s="67"/>
    </row>
    <row r="6" s="30" customFormat="1" ht="22" customHeight="1" spans="1:234">
      <c r="A6" s="10"/>
      <c r="B6" s="10"/>
      <c r="C6" s="13"/>
      <c r="D6" s="14"/>
      <c r="E6" s="14"/>
      <c r="F6" s="14"/>
      <c r="G6" s="15"/>
      <c r="H6" s="16"/>
      <c r="I6" s="12"/>
      <c r="J6" s="43"/>
      <c r="K6" s="72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67"/>
      <c r="AE6" s="67"/>
      <c r="AF6" s="67"/>
      <c r="AG6" s="67"/>
      <c r="AH6" s="67"/>
      <c r="AI6" s="67"/>
      <c r="AJ6" s="67"/>
      <c r="AK6" s="67"/>
      <c r="AL6" s="67"/>
      <c r="AM6" s="67"/>
      <c r="AN6" s="67"/>
      <c r="AO6" s="67"/>
      <c r="AP6" s="67"/>
      <c r="AQ6" s="67"/>
      <c r="AR6" s="67"/>
      <c r="AS6" s="67"/>
      <c r="AT6" s="67"/>
      <c r="AU6" s="67"/>
      <c r="AV6" s="67"/>
      <c r="AW6" s="67"/>
      <c r="AX6" s="67"/>
      <c r="AY6" s="67"/>
      <c r="AZ6" s="67"/>
      <c r="BA6" s="67"/>
      <c r="BB6" s="67"/>
      <c r="BC6" s="67"/>
      <c r="BD6" s="67"/>
      <c r="BE6" s="67"/>
      <c r="BF6" s="67"/>
      <c r="BG6" s="67"/>
      <c r="BH6" s="67"/>
      <c r="BI6" s="67"/>
      <c r="BJ6" s="67"/>
      <c r="BK6" s="67"/>
      <c r="BL6" s="67"/>
      <c r="BM6" s="67"/>
      <c r="BN6" s="67"/>
      <c r="BO6" s="67"/>
      <c r="BP6" s="67"/>
      <c r="BQ6" s="67"/>
      <c r="BR6" s="67"/>
      <c r="BS6" s="67"/>
      <c r="BT6" s="67"/>
      <c r="BU6" s="67"/>
      <c r="BV6" s="67"/>
      <c r="BW6" s="67"/>
      <c r="BX6" s="67"/>
      <c r="BY6" s="67"/>
      <c r="BZ6" s="67"/>
      <c r="CA6" s="67"/>
      <c r="CB6" s="67"/>
      <c r="CC6" s="67"/>
      <c r="CD6" s="67"/>
      <c r="CE6" s="67"/>
      <c r="CF6" s="67"/>
      <c r="CG6" s="67"/>
      <c r="CH6" s="67"/>
      <c r="CI6" s="67"/>
      <c r="CJ6" s="67"/>
      <c r="CK6" s="67"/>
      <c r="CL6" s="67"/>
      <c r="CM6" s="67"/>
      <c r="CN6" s="67"/>
      <c r="CO6" s="67"/>
      <c r="CP6" s="67"/>
      <c r="CQ6" s="67"/>
      <c r="CR6" s="67"/>
      <c r="CS6" s="67"/>
      <c r="CT6" s="67"/>
      <c r="CU6" s="67"/>
      <c r="CV6" s="67"/>
      <c r="CW6" s="67"/>
      <c r="CX6" s="67"/>
      <c r="CY6" s="67"/>
      <c r="CZ6" s="67"/>
      <c r="DA6" s="67"/>
      <c r="DB6" s="67"/>
      <c r="DC6" s="67"/>
      <c r="DD6" s="67"/>
      <c r="DE6" s="67"/>
      <c r="DF6" s="67"/>
      <c r="DG6" s="67"/>
      <c r="DH6" s="67"/>
      <c r="DI6" s="67"/>
      <c r="DJ6" s="67"/>
      <c r="DK6" s="67"/>
      <c r="DL6" s="67"/>
      <c r="DM6" s="67"/>
      <c r="DN6" s="67"/>
      <c r="DO6" s="67"/>
      <c r="DP6" s="67"/>
      <c r="DQ6" s="67"/>
      <c r="DR6" s="67"/>
      <c r="DS6" s="67"/>
      <c r="DT6" s="67"/>
      <c r="DU6" s="67"/>
      <c r="DV6" s="67"/>
      <c r="DW6" s="67"/>
      <c r="DX6" s="67"/>
      <c r="DY6" s="67"/>
      <c r="DZ6" s="67"/>
      <c r="EA6" s="67"/>
      <c r="EB6" s="67"/>
      <c r="EC6" s="67"/>
      <c r="ED6" s="67"/>
      <c r="EE6" s="67"/>
      <c r="EF6" s="67"/>
      <c r="EG6" s="67"/>
      <c r="EH6" s="67"/>
      <c r="EI6" s="67"/>
      <c r="EJ6" s="67"/>
      <c r="EK6" s="67"/>
      <c r="EL6" s="67"/>
      <c r="EM6" s="67"/>
      <c r="EN6" s="67"/>
      <c r="EO6" s="67"/>
      <c r="EP6" s="67"/>
      <c r="EQ6" s="67"/>
      <c r="ER6" s="67"/>
      <c r="ES6" s="67"/>
      <c r="ET6" s="67"/>
      <c r="EU6" s="67"/>
      <c r="EV6" s="67"/>
      <c r="EW6" s="67"/>
      <c r="EX6" s="67"/>
      <c r="EY6" s="67"/>
      <c r="EZ6" s="67"/>
      <c r="FA6" s="67"/>
      <c r="FB6" s="67"/>
      <c r="FC6" s="67"/>
      <c r="FD6" s="67"/>
      <c r="FE6" s="67"/>
      <c r="FF6" s="67"/>
      <c r="FG6" s="67"/>
      <c r="FH6" s="67"/>
      <c r="FI6" s="67"/>
      <c r="FJ6" s="67"/>
      <c r="FK6" s="67"/>
      <c r="FL6" s="67"/>
      <c r="FM6" s="67"/>
      <c r="FN6" s="67"/>
      <c r="FO6" s="67"/>
      <c r="FP6" s="67"/>
      <c r="FQ6" s="67"/>
      <c r="FR6" s="67"/>
      <c r="FS6" s="67"/>
      <c r="FT6" s="67"/>
      <c r="FU6" s="67"/>
      <c r="FV6" s="67"/>
      <c r="FW6" s="67"/>
      <c r="FX6" s="67"/>
      <c r="FY6" s="67"/>
      <c r="FZ6" s="67"/>
      <c r="GA6" s="67"/>
      <c r="GB6" s="67"/>
      <c r="GC6" s="67"/>
      <c r="GD6" s="67"/>
      <c r="GE6" s="67"/>
      <c r="GF6" s="67"/>
      <c r="GG6" s="67"/>
      <c r="GH6" s="67"/>
      <c r="GI6" s="67"/>
      <c r="GJ6" s="67"/>
      <c r="GK6" s="67"/>
      <c r="GL6" s="67"/>
      <c r="GM6" s="67"/>
      <c r="GN6" s="67"/>
      <c r="GO6" s="67"/>
      <c r="GP6" s="67"/>
      <c r="GQ6" s="67"/>
      <c r="GR6" s="67"/>
      <c r="GS6" s="67"/>
      <c r="GT6" s="67"/>
      <c r="GU6" s="67"/>
      <c r="GV6" s="67"/>
      <c r="GW6" s="67"/>
      <c r="GX6" s="67"/>
      <c r="GY6" s="67"/>
      <c r="GZ6" s="67"/>
      <c r="HA6" s="67"/>
      <c r="HB6" s="67"/>
      <c r="HC6" s="67"/>
      <c r="HD6" s="67"/>
      <c r="HE6" s="67"/>
      <c r="HF6" s="67"/>
      <c r="HG6" s="67"/>
      <c r="HH6" s="67"/>
      <c r="HI6" s="67"/>
      <c r="HJ6" s="67"/>
      <c r="HK6" s="67"/>
      <c r="HL6" s="67"/>
      <c r="HM6" s="67"/>
      <c r="HN6" s="67"/>
      <c r="HO6" s="67"/>
      <c r="HP6" s="67"/>
      <c r="HQ6" s="67"/>
      <c r="HR6" s="67"/>
      <c r="HS6" s="67"/>
      <c r="HT6" s="67"/>
      <c r="HU6" s="67"/>
      <c r="HV6" s="67"/>
      <c r="HW6" s="67"/>
      <c r="HX6" s="67"/>
      <c r="HY6" s="67"/>
      <c r="HZ6" s="67"/>
    </row>
    <row r="7" s="30" customFormat="1" ht="22" customHeight="1" spans="1:234">
      <c r="A7" s="10"/>
      <c r="B7" s="10"/>
      <c r="C7" s="18" t="s">
        <v>99</v>
      </c>
      <c r="D7" s="19"/>
      <c r="E7" s="19"/>
      <c r="F7" s="19"/>
      <c r="G7" s="20"/>
      <c r="H7" s="16">
        <f>SUM(H5:H6)</f>
        <v>96</v>
      </c>
      <c r="I7" s="12"/>
      <c r="J7" s="43">
        <f>SUM(J5:J6)</f>
        <v>61056</v>
      </c>
      <c r="K7" s="68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67"/>
      <c r="Y7" s="67"/>
      <c r="Z7" s="67"/>
      <c r="AA7" s="67"/>
      <c r="AB7" s="67"/>
      <c r="AC7" s="67"/>
      <c r="AD7" s="67"/>
      <c r="AE7" s="67"/>
      <c r="AF7" s="67"/>
      <c r="AG7" s="67"/>
      <c r="AH7" s="67"/>
      <c r="AI7" s="67"/>
      <c r="AJ7" s="67"/>
      <c r="AK7" s="67"/>
      <c r="AL7" s="67"/>
      <c r="AM7" s="67"/>
      <c r="AN7" s="67"/>
      <c r="AO7" s="67"/>
      <c r="AP7" s="67"/>
      <c r="AQ7" s="67"/>
      <c r="AR7" s="67"/>
      <c r="AS7" s="67"/>
      <c r="AT7" s="67"/>
      <c r="AU7" s="67"/>
      <c r="AV7" s="67"/>
      <c r="AW7" s="67"/>
      <c r="AX7" s="67"/>
      <c r="AY7" s="67"/>
      <c r="AZ7" s="67"/>
      <c r="BA7" s="67"/>
      <c r="BB7" s="67"/>
      <c r="BC7" s="67"/>
      <c r="BD7" s="67"/>
      <c r="BE7" s="67"/>
      <c r="BF7" s="67"/>
      <c r="BG7" s="67"/>
      <c r="BH7" s="67"/>
      <c r="BI7" s="67"/>
      <c r="BJ7" s="67"/>
      <c r="BK7" s="67"/>
      <c r="BL7" s="67"/>
      <c r="BM7" s="67"/>
      <c r="BN7" s="67"/>
      <c r="BO7" s="67"/>
      <c r="BP7" s="67"/>
      <c r="BQ7" s="67"/>
      <c r="BR7" s="67"/>
      <c r="BS7" s="67"/>
      <c r="BT7" s="67"/>
      <c r="BU7" s="67"/>
      <c r="BV7" s="67"/>
      <c r="BW7" s="67"/>
      <c r="BX7" s="67"/>
      <c r="BY7" s="67"/>
      <c r="BZ7" s="67"/>
      <c r="CA7" s="67"/>
      <c r="CB7" s="67"/>
      <c r="CC7" s="67"/>
      <c r="CD7" s="67"/>
      <c r="CE7" s="67"/>
      <c r="CF7" s="67"/>
      <c r="CG7" s="67"/>
      <c r="CH7" s="67"/>
      <c r="CI7" s="67"/>
      <c r="CJ7" s="67"/>
      <c r="CK7" s="67"/>
      <c r="CL7" s="67"/>
      <c r="CM7" s="67"/>
      <c r="CN7" s="67"/>
      <c r="CO7" s="67"/>
      <c r="CP7" s="67"/>
      <c r="CQ7" s="67"/>
      <c r="CR7" s="67"/>
      <c r="CS7" s="67"/>
      <c r="CT7" s="67"/>
      <c r="CU7" s="67"/>
      <c r="CV7" s="67"/>
      <c r="CW7" s="67"/>
      <c r="CX7" s="67"/>
      <c r="CY7" s="67"/>
      <c r="CZ7" s="67"/>
      <c r="DA7" s="67"/>
      <c r="DB7" s="67"/>
      <c r="DC7" s="67"/>
      <c r="DD7" s="67"/>
      <c r="DE7" s="67"/>
      <c r="DF7" s="67"/>
      <c r="DG7" s="67"/>
      <c r="DH7" s="67"/>
      <c r="DI7" s="67"/>
      <c r="DJ7" s="67"/>
      <c r="DK7" s="67"/>
      <c r="DL7" s="67"/>
      <c r="DM7" s="67"/>
      <c r="DN7" s="67"/>
      <c r="DO7" s="67"/>
      <c r="DP7" s="67"/>
      <c r="DQ7" s="67"/>
      <c r="DR7" s="67"/>
      <c r="DS7" s="67"/>
      <c r="DT7" s="67"/>
      <c r="DU7" s="67"/>
      <c r="DV7" s="67"/>
      <c r="DW7" s="67"/>
      <c r="DX7" s="67"/>
      <c r="DY7" s="67"/>
      <c r="DZ7" s="67"/>
      <c r="EA7" s="67"/>
      <c r="EB7" s="67"/>
      <c r="EC7" s="67"/>
      <c r="ED7" s="67"/>
      <c r="EE7" s="67"/>
      <c r="EF7" s="67"/>
      <c r="EG7" s="67"/>
      <c r="EH7" s="67"/>
      <c r="EI7" s="67"/>
      <c r="EJ7" s="67"/>
      <c r="EK7" s="67"/>
      <c r="EL7" s="67"/>
      <c r="EM7" s="67"/>
      <c r="EN7" s="67"/>
      <c r="EO7" s="67"/>
      <c r="EP7" s="67"/>
      <c r="EQ7" s="67"/>
      <c r="ER7" s="67"/>
      <c r="ES7" s="67"/>
      <c r="ET7" s="67"/>
      <c r="EU7" s="67"/>
      <c r="EV7" s="67"/>
      <c r="EW7" s="67"/>
      <c r="EX7" s="67"/>
      <c r="EY7" s="67"/>
      <c r="EZ7" s="67"/>
      <c r="FA7" s="67"/>
      <c r="FB7" s="67"/>
      <c r="FC7" s="67"/>
      <c r="FD7" s="67"/>
      <c r="FE7" s="67"/>
      <c r="FF7" s="67"/>
      <c r="FG7" s="67"/>
      <c r="FH7" s="67"/>
      <c r="FI7" s="67"/>
      <c r="FJ7" s="67"/>
      <c r="FK7" s="67"/>
      <c r="FL7" s="67"/>
      <c r="FM7" s="67"/>
      <c r="FN7" s="67"/>
      <c r="FO7" s="67"/>
      <c r="FP7" s="67"/>
      <c r="FQ7" s="67"/>
      <c r="FR7" s="67"/>
      <c r="FS7" s="67"/>
      <c r="FT7" s="67"/>
      <c r="FU7" s="67"/>
      <c r="FV7" s="67"/>
      <c r="FW7" s="67"/>
      <c r="FX7" s="67"/>
      <c r="FY7" s="67"/>
      <c r="FZ7" s="67"/>
      <c r="GA7" s="67"/>
      <c r="GB7" s="67"/>
      <c r="GC7" s="67"/>
      <c r="GD7" s="67"/>
      <c r="GE7" s="67"/>
      <c r="GF7" s="67"/>
      <c r="GG7" s="67"/>
      <c r="GH7" s="67"/>
      <c r="GI7" s="67"/>
      <c r="GJ7" s="67"/>
      <c r="GK7" s="67"/>
      <c r="GL7" s="67"/>
      <c r="GM7" s="67"/>
      <c r="GN7" s="67"/>
      <c r="GO7" s="67"/>
      <c r="GP7" s="67"/>
      <c r="GQ7" s="67"/>
      <c r="GR7" s="67"/>
      <c r="GS7" s="67"/>
      <c r="GT7" s="67"/>
      <c r="GU7" s="67"/>
      <c r="GV7" s="67"/>
      <c r="GW7" s="67"/>
      <c r="GX7" s="67"/>
      <c r="GY7" s="67"/>
      <c r="GZ7" s="67"/>
      <c r="HA7" s="67"/>
      <c r="HB7" s="67"/>
      <c r="HC7" s="67"/>
      <c r="HD7" s="67"/>
      <c r="HE7" s="67"/>
      <c r="HF7" s="67"/>
      <c r="HG7" s="67"/>
      <c r="HH7" s="67"/>
      <c r="HI7" s="67"/>
      <c r="HJ7" s="67"/>
      <c r="HK7" s="67"/>
      <c r="HL7" s="67"/>
      <c r="HM7" s="67"/>
      <c r="HN7" s="67"/>
      <c r="HO7" s="67"/>
      <c r="HP7" s="67"/>
      <c r="HQ7" s="67"/>
      <c r="HR7" s="67"/>
      <c r="HS7" s="67"/>
      <c r="HT7" s="67"/>
      <c r="HU7" s="67"/>
      <c r="HV7" s="67"/>
      <c r="HW7" s="67"/>
      <c r="HX7" s="67"/>
      <c r="HY7" s="67"/>
      <c r="HZ7" s="67"/>
    </row>
    <row r="8" s="59" customFormat="1" ht="22" customHeight="1" spans="1:11">
      <c r="A8" s="64" t="s">
        <v>138</v>
      </c>
      <c r="B8" s="65"/>
      <c r="C8" s="65"/>
      <c r="D8" s="65"/>
      <c r="E8" s="65"/>
      <c r="F8" s="65"/>
      <c r="G8" s="65"/>
      <c r="H8" s="65"/>
      <c r="I8" s="65"/>
      <c r="J8" s="65"/>
      <c r="K8" s="70"/>
    </row>
    <row r="9" s="30" customFormat="1" ht="22" customHeight="1" spans="1:11">
      <c r="A9" s="10" t="s">
        <v>101</v>
      </c>
      <c r="B9" s="11" t="s">
        <v>102</v>
      </c>
      <c r="C9" s="16" t="s">
        <v>103</v>
      </c>
      <c r="D9" s="16"/>
      <c r="E9" s="16"/>
      <c r="F9" s="16"/>
      <c r="G9" s="16" t="s">
        <v>104</v>
      </c>
      <c r="H9" s="12" t="s">
        <v>105</v>
      </c>
      <c r="I9" s="11" t="s">
        <v>88</v>
      </c>
      <c r="J9" s="41" t="s">
        <v>89</v>
      </c>
      <c r="K9" s="10" t="s">
        <v>106</v>
      </c>
    </row>
    <row r="10" s="30" customFormat="1" ht="22" customHeight="1" spans="1:234">
      <c r="A10" s="6"/>
      <c r="B10" s="10"/>
      <c r="C10" s="10"/>
      <c r="D10" s="10"/>
      <c r="E10" s="10"/>
      <c r="F10" s="10"/>
      <c r="G10" s="16"/>
      <c r="H10" s="69"/>
      <c r="I10" s="73"/>
      <c r="J10" s="40"/>
      <c r="K10" s="74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67"/>
      <c r="Y10" s="67"/>
      <c r="Z10" s="67"/>
      <c r="AA10" s="67"/>
      <c r="AB10" s="67"/>
      <c r="AC10" s="67"/>
      <c r="AD10" s="67"/>
      <c r="AE10" s="67"/>
      <c r="AF10" s="67"/>
      <c r="AG10" s="67"/>
      <c r="AH10" s="67"/>
      <c r="AI10" s="67"/>
      <c r="AJ10" s="67"/>
      <c r="AK10" s="67"/>
      <c r="AL10" s="67"/>
      <c r="AM10" s="67"/>
      <c r="AN10" s="67"/>
      <c r="AO10" s="67"/>
      <c r="AP10" s="67"/>
      <c r="AQ10" s="67"/>
      <c r="AR10" s="67"/>
      <c r="AS10" s="67"/>
      <c r="AT10" s="67"/>
      <c r="AU10" s="67"/>
      <c r="AV10" s="67"/>
      <c r="AW10" s="67"/>
      <c r="AX10" s="67"/>
      <c r="AY10" s="67"/>
      <c r="AZ10" s="67"/>
      <c r="BA10" s="67"/>
      <c r="BB10" s="67"/>
      <c r="BC10" s="67"/>
      <c r="BD10" s="67"/>
      <c r="BE10" s="67"/>
      <c r="BF10" s="67"/>
      <c r="BG10" s="67"/>
      <c r="BH10" s="67"/>
      <c r="BI10" s="67"/>
      <c r="BJ10" s="67"/>
      <c r="BK10" s="67"/>
      <c r="BL10" s="67"/>
      <c r="BM10" s="67"/>
      <c r="BN10" s="67"/>
      <c r="BO10" s="67"/>
      <c r="BP10" s="67"/>
      <c r="BQ10" s="67"/>
      <c r="BR10" s="67"/>
      <c r="BS10" s="67"/>
      <c r="BT10" s="67"/>
      <c r="BU10" s="67"/>
      <c r="BV10" s="67"/>
      <c r="BW10" s="67"/>
      <c r="BX10" s="67"/>
      <c r="BY10" s="67"/>
      <c r="BZ10" s="67"/>
      <c r="CA10" s="67"/>
      <c r="CB10" s="67"/>
      <c r="CC10" s="67"/>
      <c r="CD10" s="67"/>
      <c r="CE10" s="67"/>
      <c r="CF10" s="67"/>
      <c r="CG10" s="67"/>
      <c r="CH10" s="67"/>
      <c r="CI10" s="67"/>
      <c r="CJ10" s="67"/>
      <c r="CK10" s="67"/>
      <c r="CL10" s="67"/>
      <c r="CM10" s="67"/>
      <c r="CN10" s="67"/>
      <c r="CO10" s="67"/>
      <c r="CP10" s="67"/>
      <c r="CQ10" s="67"/>
      <c r="CR10" s="67"/>
      <c r="CS10" s="67"/>
      <c r="CT10" s="67"/>
      <c r="CU10" s="67"/>
      <c r="CV10" s="67"/>
      <c r="CW10" s="67"/>
      <c r="CX10" s="67"/>
      <c r="CY10" s="67"/>
      <c r="CZ10" s="67"/>
      <c r="DA10" s="67"/>
      <c r="DB10" s="67"/>
      <c r="DC10" s="67"/>
      <c r="DD10" s="67"/>
      <c r="DE10" s="67"/>
      <c r="DF10" s="67"/>
      <c r="DG10" s="67"/>
      <c r="DH10" s="67"/>
      <c r="DI10" s="67"/>
      <c r="DJ10" s="67"/>
      <c r="DK10" s="67"/>
      <c r="DL10" s="67"/>
      <c r="DM10" s="67"/>
      <c r="DN10" s="67"/>
      <c r="DO10" s="67"/>
      <c r="DP10" s="67"/>
      <c r="DQ10" s="67"/>
      <c r="DR10" s="67"/>
      <c r="DS10" s="67"/>
      <c r="DT10" s="67"/>
      <c r="DU10" s="67"/>
      <c r="DV10" s="67"/>
      <c r="DW10" s="67"/>
      <c r="DX10" s="67"/>
      <c r="DY10" s="67"/>
      <c r="DZ10" s="67"/>
      <c r="EA10" s="67"/>
      <c r="EB10" s="67"/>
      <c r="EC10" s="67"/>
      <c r="ED10" s="67"/>
      <c r="EE10" s="67"/>
      <c r="EF10" s="67"/>
      <c r="EG10" s="67"/>
      <c r="EH10" s="67"/>
      <c r="EI10" s="67"/>
      <c r="EJ10" s="67"/>
      <c r="EK10" s="67"/>
      <c r="EL10" s="67"/>
      <c r="EM10" s="67"/>
      <c r="EN10" s="67"/>
      <c r="EO10" s="67"/>
      <c r="EP10" s="67"/>
      <c r="EQ10" s="67"/>
      <c r="ER10" s="67"/>
      <c r="ES10" s="67"/>
      <c r="ET10" s="67"/>
      <c r="EU10" s="67"/>
      <c r="EV10" s="67"/>
      <c r="EW10" s="67"/>
      <c r="EX10" s="67"/>
      <c r="EY10" s="67"/>
      <c r="EZ10" s="67"/>
      <c r="FA10" s="67"/>
      <c r="FB10" s="67"/>
      <c r="FC10" s="67"/>
      <c r="FD10" s="67"/>
      <c r="FE10" s="67"/>
      <c r="FF10" s="67"/>
      <c r="FG10" s="67"/>
      <c r="FH10" s="67"/>
      <c r="FI10" s="67"/>
      <c r="FJ10" s="67"/>
      <c r="FK10" s="67"/>
      <c r="FL10" s="67"/>
      <c r="FM10" s="67"/>
      <c r="FN10" s="67"/>
      <c r="FO10" s="67"/>
      <c r="FP10" s="67"/>
      <c r="FQ10" s="67"/>
      <c r="FR10" s="67"/>
      <c r="FS10" s="67"/>
      <c r="FT10" s="67"/>
      <c r="FU10" s="67"/>
      <c r="FV10" s="67"/>
      <c r="FW10" s="67"/>
      <c r="FX10" s="67"/>
      <c r="FY10" s="67"/>
      <c r="FZ10" s="67"/>
      <c r="GA10" s="67"/>
      <c r="GB10" s="67"/>
      <c r="GC10" s="67"/>
      <c r="GD10" s="67"/>
      <c r="GE10" s="67"/>
      <c r="GF10" s="67"/>
      <c r="GG10" s="67"/>
      <c r="GH10" s="67"/>
      <c r="GI10" s="67"/>
      <c r="GJ10" s="67"/>
      <c r="GK10" s="67"/>
      <c r="GL10" s="67"/>
      <c r="GM10" s="67"/>
      <c r="GN10" s="67"/>
      <c r="GO10" s="67"/>
      <c r="GP10" s="67"/>
      <c r="GQ10" s="67"/>
      <c r="GR10" s="67"/>
      <c r="GS10" s="67"/>
      <c r="GT10" s="67"/>
      <c r="GU10" s="67"/>
      <c r="GV10" s="67"/>
      <c r="GW10" s="67"/>
      <c r="GX10" s="67"/>
      <c r="GY10" s="67"/>
      <c r="GZ10" s="67"/>
      <c r="HA10" s="67"/>
      <c r="HB10" s="67"/>
      <c r="HC10" s="67"/>
      <c r="HD10" s="67"/>
      <c r="HE10" s="67"/>
      <c r="HF10" s="67"/>
      <c r="HG10" s="67"/>
      <c r="HH10" s="67"/>
      <c r="HI10" s="67"/>
      <c r="HJ10" s="67"/>
      <c r="HK10" s="67"/>
      <c r="HL10" s="67"/>
      <c r="HM10" s="67"/>
      <c r="HN10" s="67"/>
      <c r="HO10" s="67"/>
      <c r="HP10" s="67"/>
      <c r="HQ10" s="67"/>
      <c r="HR10" s="67"/>
      <c r="HS10" s="67"/>
      <c r="HT10" s="67"/>
      <c r="HU10" s="67"/>
      <c r="HV10" s="67"/>
      <c r="HW10" s="67"/>
      <c r="HX10" s="67"/>
      <c r="HY10" s="67"/>
      <c r="HZ10" s="67"/>
    </row>
    <row r="11" s="30" customFormat="1" ht="22" customHeight="1" spans="1:11">
      <c r="A11" s="10"/>
      <c r="B11" s="9" t="s">
        <v>99</v>
      </c>
      <c r="C11" s="9"/>
      <c r="D11" s="9"/>
      <c r="E11" s="9"/>
      <c r="F11" s="9"/>
      <c r="G11" s="12"/>
      <c r="H11" s="12"/>
      <c r="I11" s="12"/>
      <c r="J11" s="40"/>
      <c r="K11" s="10"/>
    </row>
    <row r="12" s="30" customFormat="1" ht="18" customHeight="1" spans="1:11">
      <c r="A12" s="10"/>
      <c r="B12" s="26" t="s">
        <v>115</v>
      </c>
      <c r="C12" s="27"/>
      <c r="D12" s="27"/>
      <c r="E12" s="27"/>
      <c r="F12" s="28"/>
      <c r="G12" s="29"/>
      <c r="H12" s="29"/>
      <c r="I12" s="12"/>
      <c r="J12" s="40">
        <f>J10+J7</f>
        <v>61056</v>
      </c>
      <c r="K12" s="10"/>
    </row>
    <row r="13" s="30" customFormat="1" ht="24" customHeight="1" spans="3:10">
      <c r="C13" s="31"/>
      <c r="D13" s="32"/>
      <c r="E13" s="32"/>
      <c r="F13" s="32"/>
      <c r="G13" s="33" t="s">
        <v>116</v>
      </c>
      <c r="H13" s="33"/>
      <c r="I13" s="33"/>
      <c r="J13" s="33"/>
    </row>
    <row r="14" s="30" customFormat="1" ht="24" customHeight="1" spans="2:10">
      <c r="B14" s="34"/>
      <c r="C14" s="35"/>
      <c r="D14" s="36"/>
      <c r="E14" s="36"/>
      <c r="F14" s="36"/>
      <c r="G14" s="37">
        <v>44770</v>
      </c>
      <c r="H14" s="37"/>
      <c r="I14" s="37"/>
      <c r="J14" s="37"/>
    </row>
    <row r="15" s="30" customFormat="1" ht="25" customHeight="1" spans="4:9">
      <c r="D15" s="60"/>
      <c r="E15" s="60"/>
      <c r="F15" s="60"/>
      <c r="G15" s="60"/>
      <c r="H15" s="60"/>
      <c r="I15" s="61"/>
    </row>
    <row r="16" s="30" customFormat="1" ht="24" customHeight="1" spans="4:9">
      <c r="D16" s="60"/>
      <c r="E16" s="60"/>
      <c r="F16" s="60"/>
      <c r="G16" s="60"/>
      <c r="H16" s="60"/>
      <c r="I16" s="61"/>
    </row>
  </sheetData>
  <mergeCells count="17">
    <mergeCell ref="A1:K1"/>
    <mergeCell ref="E2:F2"/>
    <mergeCell ref="H2:I2"/>
    <mergeCell ref="A3:K3"/>
    <mergeCell ref="C4:G4"/>
    <mergeCell ref="C5:G5"/>
    <mergeCell ref="C6:G6"/>
    <mergeCell ref="C7:G7"/>
    <mergeCell ref="A8:K8"/>
    <mergeCell ref="C9:F9"/>
    <mergeCell ref="C10:F10"/>
    <mergeCell ref="B11:F11"/>
    <mergeCell ref="B12:F12"/>
    <mergeCell ref="C13:D13"/>
    <mergeCell ref="G13:J13"/>
    <mergeCell ref="C14:D14"/>
    <mergeCell ref="G14:J14"/>
  </mergeCells>
  <printOptions horizontalCentered="1"/>
  <pageMargins left="0.314583333333333" right="0.314583333333333" top="0.786805555555556" bottom="0.708333333333333" header="0.5" footer="0.5"/>
  <pageSetup paperSize="9" orientation="landscape" horizontalDpi="600"/>
  <headerFooter>
    <oddFooter>&amp;C第 &amp;P 页，共 &amp;N 页</oddFooter>
  </headerFooter>
</worksheet>
</file>

<file path=xl/worksheets/sheet4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IA18"/>
  <sheetViews>
    <sheetView workbookViewId="0">
      <selection activeCell="E220" sqref="E220"/>
    </sheetView>
  </sheetViews>
  <sheetFormatPr defaultColWidth="9" defaultRowHeight="12.75"/>
  <cols>
    <col min="1" max="1" width="6.875" style="30" customWidth="1"/>
    <col min="2" max="2" width="9.5" style="30" customWidth="1"/>
    <col min="3" max="3" width="12.375" style="30" customWidth="1"/>
    <col min="4" max="4" width="12.625" style="60" customWidth="1"/>
    <col min="5" max="5" width="7.875" style="60" customWidth="1"/>
    <col min="6" max="6" width="11.625" style="60" customWidth="1"/>
    <col min="7" max="7" width="10.875" style="60" customWidth="1"/>
    <col min="8" max="8" width="14.375" style="60" customWidth="1"/>
    <col min="9" max="9" width="14.875" style="61" customWidth="1"/>
    <col min="10" max="10" width="17.125" style="30" customWidth="1"/>
    <col min="11" max="11" width="21.625" style="30" customWidth="1"/>
    <col min="12" max="12" width="13" style="30" customWidth="1"/>
    <col min="13" max="32" width="9" style="30"/>
    <col min="33" max="16384" width="5.625" style="30"/>
  </cols>
  <sheetData>
    <row r="1" s="58" customFormat="1" ht="30" customHeight="1" spans="1:227">
      <c r="A1" s="4" t="s">
        <v>74</v>
      </c>
      <c r="B1" s="5"/>
      <c r="C1" s="5"/>
      <c r="D1" s="5"/>
      <c r="E1" s="5"/>
      <c r="F1" s="5"/>
      <c r="G1" s="5"/>
      <c r="H1" s="5"/>
      <c r="I1" s="5"/>
      <c r="J1" s="5"/>
      <c r="K1" s="5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  <c r="AB1" s="66"/>
      <c r="AC1" s="66"/>
      <c r="AD1" s="66"/>
      <c r="AE1" s="66"/>
      <c r="AF1" s="66"/>
      <c r="AG1" s="66"/>
      <c r="AH1" s="66"/>
      <c r="AI1" s="66"/>
      <c r="AJ1" s="66"/>
      <c r="AK1" s="66"/>
      <c r="AL1" s="66"/>
      <c r="AM1" s="66"/>
      <c r="AN1" s="66"/>
      <c r="AO1" s="66"/>
      <c r="AP1" s="66"/>
      <c r="AQ1" s="66"/>
      <c r="AR1" s="66"/>
      <c r="AS1" s="66"/>
      <c r="AT1" s="66"/>
      <c r="AU1" s="66"/>
      <c r="AV1" s="66"/>
      <c r="AW1" s="66"/>
      <c r="AX1" s="66"/>
      <c r="AY1" s="66"/>
      <c r="AZ1" s="66"/>
      <c r="BA1" s="66"/>
      <c r="BB1" s="66"/>
      <c r="BC1" s="66"/>
      <c r="BD1" s="66"/>
      <c r="BE1" s="66"/>
      <c r="BF1" s="66"/>
      <c r="BG1" s="66"/>
      <c r="BH1" s="66"/>
      <c r="BI1" s="66"/>
      <c r="BJ1" s="66"/>
      <c r="BK1" s="66"/>
      <c r="BL1" s="66"/>
      <c r="BM1" s="66"/>
      <c r="BN1" s="66"/>
      <c r="BO1" s="66"/>
      <c r="BP1" s="66"/>
      <c r="BQ1" s="66"/>
      <c r="BR1" s="66"/>
      <c r="BS1" s="66"/>
      <c r="BT1" s="66"/>
      <c r="BU1" s="66"/>
      <c r="BV1" s="66"/>
      <c r="BW1" s="66"/>
      <c r="BX1" s="66"/>
      <c r="BY1" s="66"/>
      <c r="BZ1" s="66"/>
      <c r="CA1" s="66"/>
      <c r="CB1" s="66"/>
      <c r="CC1" s="66"/>
      <c r="CD1" s="66"/>
      <c r="CE1" s="66"/>
      <c r="CF1" s="66"/>
      <c r="CG1" s="66"/>
      <c r="CH1" s="66"/>
      <c r="CI1" s="66"/>
      <c r="CJ1" s="66"/>
      <c r="CK1" s="66"/>
      <c r="CL1" s="66"/>
      <c r="CM1" s="66"/>
      <c r="CN1" s="66"/>
      <c r="CO1" s="66"/>
      <c r="CP1" s="66"/>
      <c r="CQ1" s="66"/>
      <c r="CR1" s="66"/>
      <c r="CS1" s="66"/>
      <c r="CT1" s="66"/>
      <c r="CU1" s="66"/>
      <c r="CV1" s="66"/>
      <c r="CW1" s="66"/>
      <c r="CX1" s="66"/>
      <c r="CY1" s="66"/>
      <c r="CZ1" s="66"/>
      <c r="DA1" s="66"/>
      <c r="DB1" s="66"/>
      <c r="DC1" s="66"/>
      <c r="DD1" s="66"/>
      <c r="DE1" s="66"/>
      <c r="DF1" s="66"/>
      <c r="DG1" s="66"/>
      <c r="DH1" s="66"/>
      <c r="DI1" s="66"/>
      <c r="DJ1" s="66"/>
      <c r="DK1" s="66"/>
      <c r="DL1" s="66"/>
      <c r="DM1" s="66"/>
      <c r="DN1" s="66"/>
      <c r="DO1" s="66"/>
      <c r="DP1" s="66"/>
      <c r="DQ1" s="66"/>
      <c r="DR1" s="66"/>
      <c r="DS1" s="66"/>
      <c r="DT1" s="66"/>
      <c r="DU1" s="66"/>
      <c r="DV1" s="66"/>
      <c r="DW1" s="66"/>
      <c r="DX1" s="66"/>
      <c r="DY1" s="66"/>
      <c r="DZ1" s="66"/>
      <c r="EA1" s="66"/>
      <c r="EB1" s="66"/>
      <c r="EC1" s="66"/>
      <c r="ED1" s="66"/>
      <c r="EE1" s="66"/>
      <c r="EF1" s="66"/>
      <c r="EG1" s="66"/>
      <c r="EH1" s="66"/>
      <c r="EI1" s="66"/>
      <c r="EJ1" s="66"/>
      <c r="EK1" s="66"/>
      <c r="EL1" s="66"/>
      <c r="EM1" s="66"/>
      <c r="EN1" s="66"/>
      <c r="EO1" s="66"/>
      <c r="EP1" s="66"/>
      <c r="EQ1" s="66"/>
      <c r="ER1" s="66"/>
      <c r="ES1" s="66"/>
      <c r="ET1" s="66"/>
      <c r="EU1" s="66"/>
      <c r="EV1" s="66"/>
      <c r="EW1" s="66"/>
      <c r="EX1" s="66"/>
      <c r="EY1" s="66"/>
      <c r="EZ1" s="66"/>
      <c r="FA1" s="66"/>
      <c r="FB1" s="66"/>
      <c r="FC1" s="66"/>
      <c r="FD1" s="66"/>
      <c r="FE1" s="66"/>
      <c r="FF1" s="66"/>
      <c r="FG1" s="66"/>
      <c r="FH1" s="66"/>
      <c r="FI1" s="66"/>
      <c r="FJ1" s="66"/>
      <c r="FK1" s="66"/>
      <c r="FL1" s="66"/>
      <c r="FM1" s="66"/>
      <c r="FN1" s="66"/>
      <c r="FO1" s="66"/>
      <c r="FP1" s="66"/>
      <c r="FQ1" s="66"/>
      <c r="FR1" s="66"/>
      <c r="FS1" s="66"/>
      <c r="FT1" s="66"/>
      <c r="FU1" s="66"/>
      <c r="FV1" s="66"/>
      <c r="FW1" s="66"/>
      <c r="FX1" s="66"/>
      <c r="FY1" s="66"/>
      <c r="FZ1" s="66"/>
      <c r="GA1" s="66"/>
      <c r="GB1" s="66"/>
      <c r="GC1" s="66"/>
      <c r="GD1" s="66"/>
      <c r="GE1" s="66"/>
      <c r="GF1" s="66"/>
      <c r="GG1" s="66"/>
      <c r="GH1" s="66"/>
      <c r="GI1" s="66"/>
      <c r="GJ1" s="66"/>
      <c r="GK1" s="66"/>
      <c r="GL1" s="66"/>
      <c r="GM1" s="66"/>
      <c r="GN1" s="66"/>
      <c r="GO1" s="66"/>
      <c r="GP1" s="66"/>
      <c r="GQ1" s="66"/>
      <c r="GR1" s="66"/>
      <c r="GS1" s="66"/>
      <c r="GT1" s="66"/>
      <c r="GU1" s="66"/>
      <c r="GV1" s="66"/>
      <c r="GW1" s="66"/>
      <c r="GX1" s="66"/>
      <c r="GY1" s="66"/>
      <c r="GZ1" s="66"/>
      <c r="HA1" s="66"/>
      <c r="HB1" s="66"/>
      <c r="HC1" s="66"/>
      <c r="HD1" s="66"/>
      <c r="HE1" s="66"/>
      <c r="HF1" s="66"/>
      <c r="HG1" s="66"/>
      <c r="HH1" s="66"/>
      <c r="HI1" s="66"/>
      <c r="HJ1" s="66"/>
      <c r="HK1" s="66"/>
      <c r="HL1" s="66"/>
      <c r="HM1" s="66"/>
      <c r="HN1" s="66"/>
      <c r="HO1" s="66"/>
      <c r="HP1" s="66"/>
      <c r="HQ1" s="66"/>
      <c r="HR1" s="66"/>
      <c r="HS1" s="66"/>
    </row>
    <row r="2" s="30" customFormat="1" ht="26.1" customHeight="1" spans="1:234">
      <c r="A2" s="10" t="s">
        <v>75</v>
      </c>
      <c r="B2" s="7" t="s">
        <v>76</v>
      </c>
      <c r="C2" s="8" t="s">
        <v>423</v>
      </c>
      <c r="D2" s="7" t="s">
        <v>78</v>
      </c>
      <c r="E2" s="8" t="s">
        <v>79</v>
      </c>
      <c r="F2" s="8"/>
      <c r="G2" s="7" t="s">
        <v>80</v>
      </c>
      <c r="H2" s="10" t="s">
        <v>171</v>
      </c>
      <c r="I2" s="10"/>
      <c r="J2" s="7" t="s">
        <v>82</v>
      </c>
      <c r="K2" s="8">
        <v>3</v>
      </c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7"/>
      <c r="AD2" s="67"/>
      <c r="AE2" s="67"/>
      <c r="AF2" s="67"/>
      <c r="AG2" s="67"/>
      <c r="AH2" s="67"/>
      <c r="AI2" s="67"/>
      <c r="AJ2" s="67"/>
      <c r="AK2" s="67"/>
      <c r="AL2" s="67"/>
      <c r="AM2" s="67"/>
      <c r="AN2" s="67"/>
      <c r="AO2" s="67"/>
      <c r="AP2" s="67"/>
      <c r="AQ2" s="67"/>
      <c r="AR2" s="67"/>
      <c r="AS2" s="67"/>
      <c r="AT2" s="67"/>
      <c r="AU2" s="67"/>
      <c r="AV2" s="67"/>
      <c r="AW2" s="67"/>
      <c r="AX2" s="67"/>
      <c r="AY2" s="67"/>
      <c r="AZ2" s="67"/>
      <c r="BA2" s="67"/>
      <c r="BB2" s="67"/>
      <c r="BC2" s="67"/>
      <c r="BD2" s="67"/>
      <c r="BE2" s="67"/>
      <c r="BF2" s="67"/>
      <c r="BG2" s="67"/>
      <c r="BH2" s="67"/>
      <c r="BI2" s="67"/>
      <c r="BJ2" s="67"/>
      <c r="BK2" s="67"/>
      <c r="BL2" s="67"/>
      <c r="BM2" s="67"/>
      <c r="BN2" s="67"/>
      <c r="BO2" s="67"/>
      <c r="BP2" s="67"/>
      <c r="BQ2" s="67"/>
      <c r="BR2" s="67"/>
      <c r="BS2" s="67"/>
      <c r="BT2" s="67"/>
      <c r="BU2" s="67"/>
      <c r="BV2" s="67"/>
      <c r="BW2" s="67"/>
      <c r="BX2" s="67"/>
      <c r="BY2" s="67"/>
      <c r="BZ2" s="67"/>
      <c r="CA2" s="67"/>
      <c r="CB2" s="67"/>
      <c r="CC2" s="67"/>
      <c r="CD2" s="67"/>
      <c r="CE2" s="67"/>
      <c r="CF2" s="67"/>
      <c r="CG2" s="67"/>
      <c r="CH2" s="67"/>
      <c r="CI2" s="67"/>
      <c r="CJ2" s="67"/>
      <c r="CK2" s="67"/>
      <c r="CL2" s="67"/>
      <c r="CM2" s="67"/>
      <c r="CN2" s="67"/>
      <c r="CO2" s="67"/>
      <c r="CP2" s="67"/>
      <c r="CQ2" s="67"/>
      <c r="CR2" s="67"/>
      <c r="CS2" s="67"/>
      <c r="CT2" s="67"/>
      <c r="CU2" s="67"/>
      <c r="CV2" s="67"/>
      <c r="CW2" s="67"/>
      <c r="CX2" s="67"/>
      <c r="CY2" s="67"/>
      <c r="CZ2" s="67"/>
      <c r="DA2" s="67"/>
      <c r="DB2" s="67"/>
      <c r="DC2" s="67"/>
      <c r="DD2" s="67"/>
      <c r="DE2" s="67"/>
      <c r="DF2" s="67"/>
      <c r="DG2" s="67"/>
      <c r="DH2" s="67"/>
      <c r="DI2" s="67"/>
      <c r="DJ2" s="67"/>
      <c r="DK2" s="67"/>
      <c r="DL2" s="67"/>
      <c r="DM2" s="67"/>
      <c r="DN2" s="67"/>
      <c r="DO2" s="67"/>
      <c r="DP2" s="67"/>
      <c r="DQ2" s="67"/>
      <c r="DR2" s="67"/>
      <c r="DS2" s="67"/>
      <c r="DT2" s="67"/>
      <c r="DU2" s="67"/>
      <c r="DV2" s="67"/>
      <c r="DW2" s="67"/>
      <c r="DX2" s="67"/>
      <c r="DY2" s="67"/>
      <c r="DZ2" s="67"/>
      <c r="EA2" s="67"/>
      <c r="EB2" s="67"/>
      <c r="EC2" s="67"/>
      <c r="ED2" s="67"/>
      <c r="EE2" s="67"/>
      <c r="EF2" s="67"/>
      <c r="EG2" s="67"/>
      <c r="EH2" s="67"/>
      <c r="EI2" s="67"/>
      <c r="EJ2" s="67"/>
      <c r="EK2" s="67"/>
      <c r="EL2" s="67"/>
      <c r="EM2" s="67"/>
      <c r="EN2" s="67"/>
      <c r="EO2" s="67"/>
      <c r="EP2" s="67"/>
      <c r="EQ2" s="67"/>
      <c r="ER2" s="67"/>
      <c r="ES2" s="67"/>
      <c r="ET2" s="67"/>
      <c r="EU2" s="67"/>
      <c r="EV2" s="67"/>
      <c r="EW2" s="67"/>
      <c r="EX2" s="67"/>
      <c r="EY2" s="67"/>
      <c r="EZ2" s="67"/>
      <c r="FA2" s="67"/>
      <c r="FB2" s="67"/>
      <c r="FC2" s="67"/>
      <c r="FD2" s="67"/>
      <c r="FE2" s="67"/>
      <c r="FF2" s="67"/>
      <c r="FG2" s="67"/>
      <c r="FH2" s="67"/>
      <c r="FI2" s="67"/>
      <c r="FJ2" s="67"/>
      <c r="FK2" s="67"/>
      <c r="FL2" s="67"/>
      <c r="FM2" s="67"/>
      <c r="FN2" s="67"/>
      <c r="FO2" s="67"/>
      <c r="FP2" s="67"/>
      <c r="FQ2" s="67"/>
      <c r="FR2" s="67"/>
      <c r="FS2" s="67"/>
      <c r="FT2" s="67"/>
      <c r="FU2" s="67"/>
      <c r="FV2" s="67"/>
      <c r="FW2" s="67"/>
      <c r="FX2" s="67"/>
      <c r="FY2" s="67"/>
      <c r="FZ2" s="67"/>
      <c r="GA2" s="67"/>
      <c r="GB2" s="67"/>
      <c r="GC2" s="67"/>
      <c r="GD2" s="67"/>
      <c r="GE2" s="67"/>
      <c r="GF2" s="67"/>
      <c r="GG2" s="67"/>
      <c r="GH2" s="67"/>
      <c r="GI2" s="67"/>
      <c r="GJ2" s="67"/>
      <c r="GK2" s="67"/>
      <c r="GL2" s="67"/>
      <c r="GM2" s="67"/>
      <c r="GN2" s="67"/>
      <c r="GO2" s="67"/>
      <c r="GP2" s="67"/>
      <c r="GQ2" s="67"/>
      <c r="GR2" s="67"/>
      <c r="GS2" s="67"/>
      <c r="GT2" s="67"/>
      <c r="GU2" s="67"/>
      <c r="GV2" s="67"/>
      <c r="GW2" s="67"/>
      <c r="GX2" s="67"/>
      <c r="GY2" s="67"/>
      <c r="GZ2" s="67"/>
      <c r="HA2" s="67"/>
      <c r="HB2" s="67"/>
      <c r="HC2" s="67"/>
      <c r="HD2" s="67"/>
      <c r="HE2" s="67"/>
      <c r="HF2" s="67"/>
      <c r="HG2" s="67"/>
      <c r="HH2" s="67"/>
      <c r="HI2" s="67"/>
      <c r="HJ2" s="67"/>
      <c r="HK2" s="67"/>
      <c r="HL2" s="67"/>
      <c r="HM2" s="67"/>
      <c r="HN2" s="67"/>
      <c r="HO2" s="67"/>
      <c r="HP2" s="67"/>
      <c r="HQ2" s="67"/>
      <c r="HR2" s="67"/>
      <c r="HS2" s="67"/>
      <c r="HT2" s="67"/>
      <c r="HU2" s="67"/>
      <c r="HV2" s="67"/>
      <c r="HW2" s="67"/>
      <c r="HX2" s="67"/>
      <c r="HY2" s="67"/>
      <c r="HZ2" s="67"/>
    </row>
    <row r="3" s="30" customFormat="1" ht="22" customHeight="1" spans="1:235">
      <c r="A3" s="9" t="s">
        <v>83</v>
      </c>
      <c r="B3" s="9"/>
      <c r="C3" s="9"/>
      <c r="D3" s="9"/>
      <c r="E3" s="9"/>
      <c r="F3" s="9"/>
      <c r="G3" s="9"/>
      <c r="H3" s="9"/>
      <c r="I3" s="9"/>
      <c r="J3" s="9"/>
      <c r="K3" s="9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  <c r="AC3" s="67"/>
      <c r="AD3" s="67"/>
      <c r="AE3" s="67"/>
      <c r="AF3" s="67"/>
      <c r="AG3" s="67"/>
      <c r="AH3" s="67"/>
      <c r="AI3" s="67"/>
      <c r="AJ3" s="67"/>
      <c r="AK3" s="67"/>
      <c r="AL3" s="67"/>
      <c r="AM3" s="67"/>
      <c r="AN3" s="67"/>
      <c r="AO3" s="67"/>
      <c r="AP3" s="67"/>
      <c r="AQ3" s="67"/>
      <c r="AR3" s="67"/>
      <c r="AS3" s="67"/>
      <c r="AT3" s="67"/>
      <c r="AU3" s="67"/>
      <c r="AV3" s="67"/>
      <c r="AW3" s="67"/>
      <c r="AX3" s="67"/>
      <c r="AY3" s="67"/>
      <c r="AZ3" s="67"/>
      <c r="BA3" s="67"/>
      <c r="BB3" s="67"/>
      <c r="BC3" s="67"/>
      <c r="BD3" s="67"/>
      <c r="BE3" s="67"/>
      <c r="BF3" s="67"/>
      <c r="BG3" s="67"/>
      <c r="BH3" s="67"/>
      <c r="BI3" s="67"/>
      <c r="BJ3" s="67"/>
      <c r="BK3" s="67"/>
      <c r="BL3" s="67"/>
      <c r="BM3" s="67"/>
      <c r="BN3" s="67"/>
      <c r="BO3" s="67"/>
      <c r="BP3" s="67"/>
      <c r="BQ3" s="67"/>
      <c r="BR3" s="67"/>
      <c r="BS3" s="67"/>
      <c r="BT3" s="67"/>
      <c r="BU3" s="67"/>
      <c r="BV3" s="67"/>
      <c r="BW3" s="67"/>
      <c r="BX3" s="67"/>
      <c r="BY3" s="67"/>
      <c r="BZ3" s="67"/>
      <c r="CA3" s="67"/>
      <c r="CB3" s="67"/>
      <c r="CC3" s="67"/>
      <c r="CD3" s="67"/>
      <c r="CE3" s="67"/>
      <c r="CF3" s="67"/>
      <c r="CG3" s="67"/>
      <c r="CH3" s="67"/>
      <c r="CI3" s="67"/>
      <c r="CJ3" s="67"/>
      <c r="CK3" s="67"/>
      <c r="CL3" s="67"/>
      <c r="CM3" s="67"/>
      <c r="CN3" s="67"/>
      <c r="CO3" s="67"/>
      <c r="CP3" s="67"/>
      <c r="CQ3" s="67"/>
      <c r="CR3" s="67"/>
      <c r="CS3" s="67"/>
      <c r="CT3" s="67"/>
      <c r="CU3" s="67"/>
      <c r="CV3" s="67"/>
      <c r="CW3" s="67"/>
      <c r="CX3" s="67"/>
      <c r="CY3" s="67"/>
      <c r="CZ3" s="67"/>
      <c r="DA3" s="67"/>
      <c r="DB3" s="67"/>
      <c r="DC3" s="67"/>
      <c r="DD3" s="67"/>
      <c r="DE3" s="67"/>
      <c r="DF3" s="67"/>
      <c r="DG3" s="67"/>
      <c r="DH3" s="67"/>
      <c r="DI3" s="67"/>
      <c r="DJ3" s="67"/>
      <c r="DK3" s="67"/>
      <c r="DL3" s="67"/>
      <c r="DM3" s="67"/>
      <c r="DN3" s="67"/>
      <c r="DO3" s="67"/>
      <c r="DP3" s="67"/>
      <c r="DQ3" s="67"/>
      <c r="DR3" s="67"/>
      <c r="DS3" s="67"/>
      <c r="DT3" s="67"/>
      <c r="DU3" s="67"/>
      <c r="DV3" s="67"/>
      <c r="DW3" s="67"/>
      <c r="DX3" s="67"/>
      <c r="DY3" s="67"/>
      <c r="DZ3" s="67"/>
      <c r="EA3" s="67"/>
      <c r="EB3" s="67"/>
      <c r="EC3" s="67"/>
      <c r="ED3" s="67"/>
      <c r="EE3" s="67"/>
      <c r="EF3" s="67"/>
      <c r="EG3" s="67"/>
      <c r="EH3" s="67"/>
      <c r="EI3" s="67"/>
      <c r="EJ3" s="67"/>
      <c r="EK3" s="67"/>
      <c r="EL3" s="67"/>
      <c r="EM3" s="67"/>
      <c r="EN3" s="67"/>
      <c r="EO3" s="67"/>
      <c r="EP3" s="67"/>
      <c r="EQ3" s="67"/>
      <c r="ER3" s="67"/>
      <c r="ES3" s="67"/>
      <c r="ET3" s="67"/>
      <c r="EU3" s="67"/>
      <c r="EV3" s="67"/>
      <c r="EW3" s="67"/>
      <c r="EX3" s="67"/>
      <c r="EY3" s="67"/>
      <c r="EZ3" s="67"/>
      <c r="FA3" s="67"/>
      <c r="FB3" s="67"/>
      <c r="FC3" s="67"/>
      <c r="FD3" s="67"/>
      <c r="FE3" s="67"/>
      <c r="FF3" s="67"/>
      <c r="FG3" s="67"/>
      <c r="FH3" s="67"/>
      <c r="FI3" s="67"/>
      <c r="FJ3" s="67"/>
      <c r="FK3" s="67"/>
      <c r="FL3" s="67"/>
      <c r="FM3" s="67"/>
      <c r="FN3" s="67"/>
      <c r="FO3" s="67"/>
      <c r="FP3" s="67"/>
      <c r="FQ3" s="67"/>
      <c r="FR3" s="67"/>
      <c r="FS3" s="67"/>
      <c r="FT3" s="67"/>
      <c r="FU3" s="67"/>
      <c r="FV3" s="67"/>
      <c r="FW3" s="67"/>
      <c r="FX3" s="67"/>
      <c r="FY3" s="67"/>
      <c r="FZ3" s="67"/>
      <c r="GA3" s="67"/>
      <c r="GB3" s="67"/>
      <c r="GC3" s="67"/>
      <c r="GD3" s="67"/>
      <c r="GE3" s="67"/>
      <c r="GF3" s="67"/>
      <c r="GG3" s="67"/>
      <c r="GH3" s="67"/>
      <c r="GI3" s="67"/>
      <c r="GJ3" s="67"/>
      <c r="GK3" s="67"/>
      <c r="GL3" s="67"/>
      <c r="GM3" s="67"/>
      <c r="GN3" s="67"/>
      <c r="GO3" s="67"/>
      <c r="GP3" s="67"/>
      <c r="GQ3" s="67"/>
      <c r="GR3" s="67"/>
      <c r="GS3" s="67"/>
      <c r="GT3" s="67"/>
      <c r="GU3" s="67"/>
      <c r="GV3" s="67"/>
      <c r="GW3" s="67"/>
      <c r="GX3" s="67"/>
      <c r="GY3" s="67"/>
      <c r="GZ3" s="67"/>
      <c r="HA3" s="67"/>
      <c r="HB3" s="67"/>
      <c r="HC3" s="67"/>
      <c r="HD3" s="67"/>
      <c r="HE3" s="67"/>
      <c r="HF3" s="67"/>
      <c r="HG3" s="67"/>
      <c r="HH3" s="67"/>
      <c r="HI3" s="67"/>
      <c r="HJ3" s="67"/>
      <c r="HK3" s="67"/>
      <c r="HL3" s="67"/>
      <c r="HM3" s="67"/>
      <c r="HN3" s="67"/>
      <c r="HO3" s="67"/>
      <c r="HP3" s="67"/>
      <c r="HQ3" s="67"/>
      <c r="HR3" s="67"/>
      <c r="HS3" s="67"/>
      <c r="HT3" s="67"/>
      <c r="HU3" s="67"/>
      <c r="HV3" s="67"/>
      <c r="HW3" s="67"/>
      <c r="HX3" s="67"/>
      <c r="HY3" s="67"/>
      <c r="HZ3" s="67"/>
      <c r="IA3" s="67"/>
    </row>
    <row r="4" s="30" customFormat="1" ht="32" customHeight="1" spans="1:234">
      <c r="A4" s="10" t="s">
        <v>84</v>
      </c>
      <c r="B4" s="11" t="s">
        <v>85</v>
      </c>
      <c r="C4" s="11" t="s">
        <v>86</v>
      </c>
      <c r="D4" s="11"/>
      <c r="E4" s="11"/>
      <c r="F4" s="11"/>
      <c r="G4" s="11"/>
      <c r="H4" s="12" t="s">
        <v>87</v>
      </c>
      <c r="I4" s="11" t="s">
        <v>88</v>
      </c>
      <c r="J4" s="41" t="s">
        <v>89</v>
      </c>
      <c r="K4" s="68" t="s">
        <v>90</v>
      </c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67"/>
      <c r="Y4" s="67"/>
      <c r="Z4" s="67"/>
      <c r="AA4" s="67"/>
      <c r="AB4" s="67"/>
      <c r="AC4" s="67"/>
      <c r="AD4" s="67"/>
      <c r="AE4" s="67"/>
      <c r="AF4" s="67"/>
      <c r="AG4" s="67"/>
      <c r="AH4" s="67"/>
      <c r="AI4" s="67"/>
      <c r="AJ4" s="67"/>
      <c r="AK4" s="67"/>
      <c r="AL4" s="67"/>
      <c r="AM4" s="67"/>
      <c r="AN4" s="67"/>
      <c r="AO4" s="67"/>
      <c r="AP4" s="67"/>
      <c r="AQ4" s="67"/>
      <c r="AR4" s="67"/>
      <c r="AS4" s="67"/>
      <c r="AT4" s="67"/>
      <c r="AU4" s="67"/>
      <c r="AV4" s="67"/>
      <c r="AW4" s="67"/>
      <c r="AX4" s="67"/>
      <c r="AY4" s="67"/>
      <c r="AZ4" s="67"/>
      <c r="BA4" s="67"/>
      <c r="BB4" s="67"/>
      <c r="BC4" s="67"/>
      <c r="BD4" s="67"/>
      <c r="BE4" s="67"/>
      <c r="BF4" s="67"/>
      <c r="BG4" s="67"/>
      <c r="BH4" s="67"/>
      <c r="BI4" s="67"/>
      <c r="BJ4" s="67"/>
      <c r="BK4" s="67"/>
      <c r="BL4" s="67"/>
      <c r="BM4" s="67"/>
      <c r="BN4" s="67"/>
      <c r="BO4" s="67"/>
      <c r="BP4" s="67"/>
      <c r="BQ4" s="67"/>
      <c r="BR4" s="67"/>
      <c r="BS4" s="67"/>
      <c r="BT4" s="67"/>
      <c r="BU4" s="67"/>
      <c r="BV4" s="67"/>
      <c r="BW4" s="67"/>
      <c r="BX4" s="67"/>
      <c r="BY4" s="67"/>
      <c r="BZ4" s="67"/>
      <c r="CA4" s="67"/>
      <c r="CB4" s="67"/>
      <c r="CC4" s="67"/>
      <c r="CD4" s="67"/>
      <c r="CE4" s="67"/>
      <c r="CF4" s="67"/>
      <c r="CG4" s="67"/>
      <c r="CH4" s="67"/>
      <c r="CI4" s="67"/>
      <c r="CJ4" s="67"/>
      <c r="CK4" s="67"/>
      <c r="CL4" s="67"/>
      <c r="CM4" s="67"/>
      <c r="CN4" s="67"/>
      <c r="CO4" s="67"/>
      <c r="CP4" s="67"/>
      <c r="CQ4" s="67"/>
      <c r="CR4" s="67"/>
      <c r="CS4" s="67"/>
      <c r="CT4" s="67"/>
      <c r="CU4" s="67"/>
      <c r="CV4" s="67"/>
      <c r="CW4" s="67"/>
      <c r="CX4" s="67"/>
      <c r="CY4" s="67"/>
      <c r="CZ4" s="67"/>
      <c r="DA4" s="67"/>
      <c r="DB4" s="67"/>
      <c r="DC4" s="67"/>
      <c r="DD4" s="67"/>
      <c r="DE4" s="67"/>
      <c r="DF4" s="67"/>
      <c r="DG4" s="67"/>
      <c r="DH4" s="67"/>
      <c r="DI4" s="67"/>
      <c r="DJ4" s="67"/>
      <c r="DK4" s="67"/>
      <c r="DL4" s="67"/>
      <c r="DM4" s="67"/>
      <c r="DN4" s="67"/>
      <c r="DO4" s="67"/>
      <c r="DP4" s="67"/>
      <c r="DQ4" s="67"/>
      <c r="DR4" s="67"/>
      <c r="DS4" s="67"/>
      <c r="DT4" s="67"/>
      <c r="DU4" s="67"/>
      <c r="DV4" s="67"/>
      <c r="DW4" s="67"/>
      <c r="DX4" s="67"/>
      <c r="DY4" s="67"/>
      <c r="DZ4" s="67"/>
      <c r="EA4" s="67"/>
      <c r="EB4" s="67"/>
      <c r="EC4" s="67"/>
      <c r="ED4" s="67"/>
      <c r="EE4" s="67"/>
      <c r="EF4" s="67"/>
      <c r="EG4" s="67"/>
      <c r="EH4" s="67"/>
      <c r="EI4" s="67"/>
      <c r="EJ4" s="67"/>
      <c r="EK4" s="67"/>
      <c r="EL4" s="67"/>
      <c r="EM4" s="67"/>
      <c r="EN4" s="67"/>
      <c r="EO4" s="67"/>
      <c r="EP4" s="67"/>
      <c r="EQ4" s="67"/>
      <c r="ER4" s="67"/>
      <c r="ES4" s="67"/>
      <c r="ET4" s="67"/>
      <c r="EU4" s="67"/>
      <c r="EV4" s="67"/>
      <c r="EW4" s="67"/>
      <c r="EX4" s="67"/>
      <c r="EY4" s="67"/>
      <c r="EZ4" s="67"/>
      <c r="FA4" s="67"/>
      <c r="FB4" s="67"/>
      <c r="FC4" s="67"/>
      <c r="FD4" s="67"/>
      <c r="FE4" s="67"/>
      <c r="FF4" s="67"/>
      <c r="FG4" s="67"/>
      <c r="FH4" s="67"/>
      <c r="FI4" s="67"/>
      <c r="FJ4" s="67"/>
      <c r="FK4" s="67"/>
      <c r="FL4" s="67"/>
      <c r="FM4" s="67"/>
      <c r="FN4" s="67"/>
      <c r="FO4" s="67"/>
      <c r="FP4" s="67"/>
      <c r="FQ4" s="67"/>
      <c r="FR4" s="67"/>
      <c r="FS4" s="67"/>
      <c r="FT4" s="67"/>
      <c r="FU4" s="67"/>
      <c r="FV4" s="67"/>
      <c r="FW4" s="67"/>
      <c r="FX4" s="67"/>
      <c r="FY4" s="67"/>
      <c r="FZ4" s="67"/>
      <c r="GA4" s="67"/>
      <c r="GB4" s="67"/>
      <c r="GC4" s="67"/>
      <c r="GD4" s="67"/>
      <c r="GE4" s="67"/>
      <c r="GF4" s="67"/>
      <c r="GG4" s="67"/>
      <c r="GH4" s="67"/>
      <c r="GI4" s="67"/>
      <c r="GJ4" s="67"/>
      <c r="GK4" s="67"/>
      <c r="GL4" s="67"/>
      <c r="GM4" s="67"/>
      <c r="GN4" s="67"/>
      <c r="GO4" s="67"/>
      <c r="GP4" s="67"/>
      <c r="GQ4" s="67"/>
      <c r="GR4" s="67"/>
      <c r="GS4" s="67"/>
      <c r="GT4" s="67"/>
      <c r="GU4" s="67"/>
      <c r="GV4" s="67"/>
      <c r="GW4" s="67"/>
      <c r="GX4" s="67"/>
      <c r="GY4" s="67"/>
      <c r="GZ4" s="67"/>
      <c r="HA4" s="67"/>
      <c r="HB4" s="67"/>
      <c r="HC4" s="67"/>
      <c r="HD4" s="67"/>
      <c r="HE4" s="67"/>
      <c r="HF4" s="67"/>
      <c r="HG4" s="67"/>
      <c r="HH4" s="67"/>
      <c r="HI4" s="67"/>
      <c r="HJ4" s="67"/>
      <c r="HK4" s="67"/>
      <c r="HL4" s="67"/>
      <c r="HM4" s="67"/>
      <c r="HN4" s="67"/>
      <c r="HO4" s="67"/>
      <c r="HP4" s="67"/>
      <c r="HQ4" s="67"/>
      <c r="HR4" s="67"/>
      <c r="HS4" s="67"/>
      <c r="HT4" s="67"/>
      <c r="HU4" s="67"/>
      <c r="HV4" s="67"/>
      <c r="HW4" s="67"/>
      <c r="HX4" s="67"/>
      <c r="HY4" s="67"/>
      <c r="HZ4" s="67"/>
    </row>
    <row r="5" s="30" customFormat="1" ht="22" customHeight="1" spans="1:234">
      <c r="A5" s="10">
        <v>1</v>
      </c>
      <c r="B5" s="10" t="s">
        <v>424</v>
      </c>
      <c r="C5" s="13" t="s">
        <v>282</v>
      </c>
      <c r="D5" s="14"/>
      <c r="E5" s="14"/>
      <c r="F5" s="14"/>
      <c r="G5" s="15"/>
      <c r="H5" s="16">
        <f>16.02*8</f>
        <v>128.16</v>
      </c>
      <c r="I5" s="12">
        <v>735</v>
      </c>
      <c r="J5" s="43">
        <f t="shared" ref="J5:J7" si="0">H5*I5</f>
        <v>94198</v>
      </c>
      <c r="K5" s="16" t="s">
        <v>425</v>
      </c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7"/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/>
      <c r="BI5" s="67"/>
      <c r="BJ5" s="67"/>
      <c r="BK5" s="67"/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67"/>
      <c r="BX5" s="67"/>
      <c r="BY5" s="67"/>
      <c r="BZ5" s="67"/>
      <c r="CA5" s="67"/>
      <c r="CB5" s="67"/>
      <c r="CC5" s="67"/>
      <c r="CD5" s="67"/>
      <c r="CE5" s="67"/>
      <c r="CF5" s="67"/>
      <c r="CG5" s="67"/>
      <c r="CH5" s="67"/>
      <c r="CI5" s="67"/>
      <c r="CJ5" s="67"/>
      <c r="CK5" s="67"/>
      <c r="CL5" s="67"/>
      <c r="CM5" s="67"/>
      <c r="CN5" s="67"/>
      <c r="CO5" s="67"/>
      <c r="CP5" s="67"/>
      <c r="CQ5" s="67"/>
      <c r="CR5" s="67"/>
      <c r="CS5" s="67"/>
      <c r="CT5" s="67"/>
      <c r="CU5" s="67"/>
      <c r="CV5" s="67"/>
      <c r="CW5" s="67"/>
      <c r="CX5" s="67"/>
      <c r="CY5" s="67"/>
      <c r="CZ5" s="67"/>
      <c r="DA5" s="67"/>
      <c r="DB5" s="67"/>
      <c r="DC5" s="67"/>
      <c r="DD5" s="67"/>
      <c r="DE5" s="67"/>
      <c r="DF5" s="67"/>
      <c r="DG5" s="67"/>
      <c r="DH5" s="67"/>
      <c r="DI5" s="67"/>
      <c r="DJ5" s="67"/>
      <c r="DK5" s="67"/>
      <c r="DL5" s="67"/>
      <c r="DM5" s="67"/>
      <c r="DN5" s="67"/>
      <c r="DO5" s="67"/>
      <c r="DP5" s="67"/>
      <c r="DQ5" s="67"/>
      <c r="DR5" s="67"/>
      <c r="DS5" s="67"/>
      <c r="DT5" s="67"/>
      <c r="DU5" s="67"/>
      <c r="DV5" s="67"/>
      <c r="DW5" s="67"/>
      <c r="DX5" s="67"/>
      <c r="DY5" s="67"/>
      <c r="DZ5" s="67"/>
      <c r="EA5" s="67"/>
      <c r="EB5" s="67"/>
      <c r="EC5" s="67"/>
      <c r="ED5" s="67"/>
      <c r="EE5" s="67"/>
      <c r="EF5" s="67"/>
      <c r="EG5" s="67"/>
      <c r="EH5" s="67"/>
      <c r="EI5" s="67"/>
      <c r="EJ5" s="67"/>
      <c r="EK5" s="67"/>
      <c r="EL5" s="67"/>
      <c r="EM5" s="67"/>
      <c r="EN5" s="67"/>
      <c r="EO5" s="67"/>
      <c r="EP5" s="67"/>
      <c r="EQ5" s="67"/>
      <c r="ER5" s="67"/>
      <c r="ES5" s="67"/>
      <c r="ET5" s="67"/>
      <c r="EU5" s="67"/>
      <c r="EV5" s="67"/>
      <c r="EW5" s="67"/>
      <c r="EX5" s="67"/>
      <c r="EY5" s="67"/>
      <c r="EZ5" s="67"/>
      <c r="FA5" s="67"/>
      <c r="FB5" s="67"/>
      <c r="FC5" s="67"/>
      <c r="FD5" s="67"/>
      <c r="FE5" s="67"/>
      <c r="FF5" s="67"/>
      <c r="FG5" s="67"/>
      <c r="FH5" s="67"/>
      <c r="FI5" s="67"/>
      <c r="FJ5" s="67"/>
      <c r="FK5" s="67"/>
      <c r="FL5" s="67"/>
      <c r="FM5" s="67"/>
      <c r="FN5" s="67"/>
      <c r="FO5" s="67"/>
      <c r="FP5" s="67"/>
      <c r="FQ5" s="67"/>
      <c r="FR5" s="67"/>
      <c r="FS5" s="67"/>
      <c r="FT5" s="67"/>
      <c r="FU5" s="67"/>
      <c r="FV5" s="67"/>
      <c r="FW5" s="67"/>
      <c r="FX5" s="67"/>
      <c r="FY5" s="67"/>
      <c r="FZ5" s="67"/>
      <c r="GA5" s="67"/>
      <c r="GB5" s="67"/>
      <c r="GC5" s="67"/>
      <c r="GD5" s="67"/>
      <c r="GE5" s="67"/>
      <c r="GF5" s="67"/>
      <c r="GG5" s="67"/>
      <c r="GH5" s="67"/>
      <c r="GI5" s="67"/>
      <c r="GJ5" s="67"/>
      <c r="GK5" s="67"/>
      <c r="GL5" s="67"/>
      <c r="GM5" s="67"/>
      <c r="GN5" s="67"/>
      <c r="GO5" s="67"/>
      <c r="GP5" s="67"/>
      <c r="GQ5" s="67"/>
      <c r="GR5" s="67"/>
      <c r="GS5" s="67"/>
      <c r="GT5" s="67"/>
      <c r="GU5" s="67"/>
      <c r="GV5" s="67"/>
      <c r="GW5" s="67"/>
      <c r="GX5" s="67"/>
      <c r="GY5" s="67"/>
      <c r="GZ5" s="67"/>
      <c r="HA5" s="67"/>
      <c r="HB5" s="67"/>
      <c r="HC5" s="67"/>
      <c r="HD5" s="67"/>
      <c r="HE5" s="67"/>
      <c r="HF5" s="67"/>
      <c r="HG5" s="67"/>
      <c r="HH5" s="67"/>
      <c r="HI5" s="67"/>
      <c r="HJ5" s="67"/>
      <c r="HK5" s="67"/>
      <c r="HL5" s="67"/>
      <c r="HM5" s="67"/>
      <c r="HN5" s="67"/>
      <c r="HO5" s="67"/>
      <c r="HP5" s="67"/>
      <c r="HQ5" s="67"/>
      <c r="HR5" s="67"/>
      <c r="HS5" s="67"/>
      <c r="HT5" s="67"/>
      <c r="HU5" s="67"/>
      <c r="HV5" s="67"/>
      <c r="HW5" s="67"/>
      <c r="HX5" s="67"/>
      <c r="HY5" s="67"/>
      <c r="HZ5" s="67"/>
    </row>
    <row r="6" s="30" customFormat="1" ht="22" customHeight="1" spans="1:234">
      <c r="A6" s="10">
        <v>2</v>
      </c>
      <c r="B6" s="10" t="s">
        <v>426</v>
      </c>
      <c r="C6" s="13" t="s">
        <v>427</v>
      </c>
      <c r="D6" s="14"/>
      <c r="E6" s="14"/>
      <c r="F6" s="14"/>
      <c r="G6" s="15"/>
      <c r="H6" s="16">
        <f>4.4*3.4</f>
        <v>14.96</v>
      </c>
      <c r="I6" s="12">
        <v>350</v>
      </c>
      <c r="J6" s="43">
        <f t="shared" si="0"/>
        <v>5236</v>
      </c>
      <c r="K6" s="16" t="s">
        <v>428</v>
      </c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67"/>
      <c r="AE6" s="67"/>
      <c r="AF6" s="67"/>
      <c r="AG6" s="67"/>
      <c r="AH6" s="67"/>
      <c r="AI6" s="67"/>
      <c r="AJ6" s="67"/>
      <c r="AK6" s="67"/>
      <c r="AL6" s="67"/>
      <c r="AM6" s="67"/>
      <c r="AN6" s="67"/>
      <c r="AO6" s="67"/>
      <c r="AP6" s="67"/>
      <c r="AQ6" s="67"/>
      <c r="AR6" s="67"/>
      <c r="AS6" s="67"/>
      <c r="AT6" s="67"/>
      <c r="AU6" s="67"/>
      <c r="AV6" s="67"/>
      <c r="AW6" s="67"/>
      <c r="AX6" s="67"/>
      <c r="AY6" s="67"/>
      <c r="AZ6" s="67"/>
      <c r="BA6" s="67"/>
      <c r="BB6" s="67"/>
      <c r="BC6" s="67"/>
      <c r="BD6" s="67"/>
      <c r="BE6" s="67"/>
      <c r="BF6" s="67"/>
      <c r="BG6" s="67"/>
      <c r="BH6" s="67"/>
      <c r="BI6" s="67"/>
      <c r="BJ6" s="67"/>
      <c r="BK6" s="67"/>
      <c r="BL6" s="67"/>
      <c r="BM6" s="67"/>
      <c r="BN6" s="67"/>
      <c r="BO6" s="67"/>
      <c r="BP6" s="67"/>
      <c r="BQ6" s="67"/>
      <c r="BR6" s="67"/>
      <c r="BS6" s="67"/>
      <c r="BT6" s="67"/>
      <c r="BU6" s="67"/>
      <c r="BV6" s="67"/>
      <c r="BW6" s="67"/>
      <c r="BX6" s="67"/>
      <c r="BY6" s="67"/>
      <c r="BZ6" s="67"/>
      <c r="CA6" s="67"/>
      <c r="CB6" s="67"/>
      <c r="CC6" s="67"/>
      <c r="CD6" s="67"/>
      <c r="CE6" s="67"/>
      <c r="CF6" s="67"/>
      <c r="CG6" s="67"/>
      <c r="CH6" s="67"/>
      <c r="CI6" s="67"/>
      <c r="CJ6" s="67"/>
      <c r="CK6" s="67"/>
      <c r="CL6" s="67"/>
      <c r="CM6" s="67"/>
      <c r="CN6" s="67"/>
      <c r="CO6" s="67"/>
      <c r="CP6" s="67"/>
      <c r="CQ6" s="67"/>
      <c r="CR6" s="67"/>
      <c r="CS6" s="67"/>
      <c r="CT6" s="67"/>
      <c r="CU6" s="67"/>
      <c r="CV6" s="67"/>
      <c r="CW6" s="67"/>
      <c r="CX6" s="67"/>
      <c r="CY6" s="67"/>
      <c r="CZ6" s="67"/>
      <c r="DA6" s="67"/>
      <c r="DB6" s="67"/>
      <c r="DC6" s="67"/>
      <c r="DD6" s="67"/>
      <c r="DE6" s="67"/>
      <c r="DF6" s="67"/>
      <c r="DG6" s="67"/>
      <c r="DH6" s="67"/>
      <c r="DI6" s="67"/>
      <c r="DJ6" s="67"/>
      <c r="DK6" s="67"/>
      <c r="DL6" s="67"/>
      <c r="DM6" s="67"/>
      <c r="DN6" s="67"/>
      <c r="DO6" s="67"/>
      <c r="DP6" s="67"/>
      <c r="DQ6" s="67"/>
      <c r="DR6" s="67"/>
      <c r="DS6" s="67"/>
      <c r="DT6" s="67"/>
      <c r="DU6" s="67"/>
      <c r="DV6" s="67"/>
      <c r="DW6" s="67"/>
      <c r="DX6" s="67"/>
      <c r="DY6" s="67"/>
      <c r="DZ6" s="67"/>
      <c r="EA6" s="67"/>
      <c r="EB6" s="67"/>
      <c r="EC6" s="67"/>
      <c r="ED6" s="67"/>
      <c r="EE6" s="67"/>
      <c r="EF6" s="67"/>
      <c r="EG6" s="67"/>
      <c r="EH6" s="67"/>
      <c r="EI6" s="67"/>
      <c r="EJ6" s="67"/>
      <c r="EK6" s="67"/>
      <c r="EL6" s="67"/>
      <c r="EM6" s="67"/>
      <c r="EN6" s="67"/>
      <c r="EO6" s="67"/>
      <c r="EP6" s="67"/>
      <c r="EQ6" s="67"/>
      <c r="ER6" s="67"/>
      <c r="ES6" s="67"/>
      <c r="ET6" s="67"/>
      <c r="EU6" s="67"/>
      <c r="EV6" s="67"/>
      <c r="EW6" s="67"/>
      <c r="EX6" s="67"/>
      <c r="EY6" s="67"/>
      <c r="EZ6" s="67"/>
      <c r="FA6" s="67"/>
      <c r="FB6" s="67"/>
      <c r="FC6" s="67"/>
      <c r="FD6" s="67"/>
      <c r="FE6" s="67"/>
      <c r="FF6" s="67"/>
      <c r="FG6" s="67"/>
      <c r="FH6" s="67"/>
      <c r="FI6" s="67"/>
      <c r="FJ6" s="67"/>
      <c r="FK6" s="67"/>
      <c r="FL6" s="67"/>
      <c r="FM6" s="67"/>
      <c r="FN6" s="67"/>
      <c r="FO6" s="67"/>
      <c r="FP6" s="67"/>
      <c r="FQ6" s="67"/>
      <c r="FR6" s="67"/>
      <c r="FS6" s="67"/>
      <c r="FT6" s="67"/>
      <c r="FU6" s="67"/>
      <c r="FV6" s="67"/>
      <c r="FW6" s="67"/>
      <c r="FX6" s="67"/>
      <c r="FY6" s="67"/>
      <c r="FZ6" s="67"/>
      <c r="GA6" s="67"/>
      <c r="GB6" s="67"/>
      <c r="GC6" s="67"/>
      <c r="GD6" s="67"/>
      <c r="GE6" s="67"/>
      <c r="GF6" s="67"/>
      <c r="GG6" s="67"/>
      <c r="GH6" s="67"/>
      <c r="GI6" s="67"/>
      <c r="GJ6" s="67"/>
      <c r="GK6" s="67"/>
      <c r="GL6" s="67"/>
      <c r="GM6" s="67"/>
      <c r="GN6" s="67"/>
      <c r="GO6" s="67"/>
      <c r="GP6" s="67"/>
      <c r="GQ6" s="67"/>
      <c r="GR6" s="67"/>
      <c r="GS6" s="67"/>
      <c r="GT6" s="67"/>
      <c r="GU6" s="67"/>
      <c r="GV6" s="67"/>
      <c r="GW6" s="67"/>
      <c r="GX6" s="67"/>
      <c r="GY6" s="67"/>
      <c r="GZ6" s="67"/>
      <c r="HA6" s="67"/>
      <c r="HB6" s="67"/>
      <c r="HC6" s="67"/>
      <c r="HD6" s="67"/>
      <c r="HE6" s="67"/>
      <c r="HF6" s="67"/>
      <c r="HG6" s="67"/>
      <c r="HH6" s="67"/>
      <c r="HI6" s="67"/>
      <c r="HJ6" s="67"/>
      <c r="HK6" s="67"/>
      <c r="HL6" s="67"/>
      <c r="HM6" s="67"/>
      <c r="HN6" s="67"/>
      <c r="HO6" s="67"/>
      <c r="HP6" s="67"/>
      <c r="HQ6" s="67"/>
      <c r="HR6" s="67"/>
      <c r="HS6" s="67"/>
      <c r="HT6" s="67"/>
      <c r="HU6" s="67"/>
      <c r="HV6" s="67"/>
      <c r="HW6" s="67"/>
      <c r="HX6" s="67"/>
      <c r="HY6" s="67"/>
      <c r="HZ6" s="67"/>
    </row>
    <row r="7" s="30" customFormat="1" ht="22" customHeight="1" spans="1:234">
      <c r="A7" s="10">
        <v>3</v>
      </c>
      <c r="B7" s="10" t="s">
        <v>429</v>
      </c>
      <c r="C7" s="13" t="s">
        <v>427</v>
      </c>
      <c r="D7" s="14"/>
      <c r="E7" s="14"/>
      <c r="F7" s="14"/>
      <c r="G7" s="15"/>
      <c r="H7" s="16">
        <f>4.4*3.4</f>
        <v>14.96</v>
      </c>
      <c r="I7" s="12">
        <v>350</v>
      </c>
      <c r="J7" s="43">
        <f t="shared" si="0"/>
        <v>5236</v>
      </c>
      <c r="K7" s="16" t="s">
        <v>428</v>
      </c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67"/>
      <c r="Y7" s="67"/>
      <c r="Z7" s="67"/>
      <c r="AA7" s="67"/>
      <c r="AB7" s="67"/>
      <c r="AC7" s="67"/>
      <c r="AD7" s="67"/>
      <c r="AE7" s="67"/>
      <c r="AF7" s="67"/>
      <c r="AG7" s="67"/>
      <c r="AH7" s="67"/>
      <c r="AI7" s="67"/>
      <c r="AJ7" s="67"/>
      <c r="AK7" s="67"/>
      <c r="AL7" s="67"/>
      <c r="AM7" s="67"/>
      <c r="AN7" s="67"/>
      <c r="AO7" s="67"/>
      <c r="AP7" s="67"/>
      <c r="AQ7" s="67"/>
      <c r="AR7" s="67"/>
      <c r="AS7" s="67"/>
      <c r="AT7" s="67"/>
      <c r="AU7" s="67"/>
      <c r="AV7" s="67"/>
      <c r="AW7" s="67"/>
      <c r="AX7" s="67"/>
      <c r="AY7" s="67"/>
      <c r="AZ7" s="67"/>
      <c r="BA7" s="67"/>
      <c r="BB7" s="67"/>
      <c r="BC7" s="67"/>
      <c r="BD7" s="67"/>
      <c r="BE7" s="67"/>
      <c r="BF7" s="67"/>
      <c r="BG7" s="67"/>
      <c r="BH7" s="67"/>
      <c r="BI7" s="67"/>
      <c r="BJ7" s="67"/>
      <c r="BK7" s="67"/>
      <c r="BL7" s="67"/>
      <c r="BM7" s="67"/>
      <c r="BN7" s="67"/>
      <c r="BO7" s="67"/>
      <c r="BP7" s="67"/>
      <c r="BQ7" s="67"/>
      <c r="BR7" s="67"/>
      <c r="BS7" s="67"/>
      <c r="BT7" s="67"/>
      <c r="BU7" s="67"/>
      <c r="BV7" s="67"/>
      <c r="BW7" s="67"/>
      <c r="BX7" s="67"/>
      <c r="BY7" s="67"/>
      <c r="BZ7" s="67"/>
      <c r="CA7" s="67"/>
      <c r="CB7" s="67"/>
      <c r="CC7" s="67"/>
      <c r="CD7" s="67"/>
      <c r="CE7" s="67"/>
      <c r="CF7" s="67"/>
      <c r="CG7" s="67"/>
      <c r="CH7" s="67"/>
      <c r="CI7" s="67"/>
      <c r="CJ7" s="67"/>
      <c r="CK7" s="67"/>
      <c r="CL7" s="67"/>
      <c r="CM7" s="67"/>
      <c r="CN7" s="67"/>
      <c r="CO7" s="67"/>
      <c r="CP7" s="67"/>
      <c r="CQ7" s="67"/>
      <c r="CR7" s="67"/>
      <c r="CS7" s="67"/>
      <c r="CT7" s="67"/>
      <c r="CU7" s="67"/>
      <c r="CV7" s="67"/>
      <c r="CW7" s="67"/>
      <c r="CX7" s="67"/>
      <c r="CY7" s="67"/>
      <c r="CZ7" s="67"/>
      <c r="DA7" s="67"/>
      <c r="DB7" s="67"/>
      <c r="DC7" s="67"/>
      <c r="DD7" s="67"/>
      <c r="DE7" s="67"/>
      <c r="DF7" s="67"/>
      <c r="DG7" s="67"/>
      <c r="DH7" s="67"/>
      <c r="DI7" s="67"/>
      <c r="DJ7" s="67"/>
      <c r="DK7" s="67"/>
      <c r="DL7" s="67"/>
      <c r="DM7" s="67"/>
      <c r="DN7" s="67"/>
      <c r="DO7" s="67"/>
      <c r="DP7" s="67"/>
      <c r="DQ7" s="67"/>
      <c r="DR7" s="67"/>
      <c r="DS7" s="67"/>
      <c r="DT7" s="67"/>
      <c r="DU7" s="67"/>
      <c r="DV7" s="67"/>
      <c r="DW7" s="67"/>
      <c r="DX7" s="67"/>
      <c r="DY7" s="67"/>
      <c r="DZ7" s="67"/>
      <c r="EA7" s="67"/>
      <c r="EB7" s="67"/>
      <c r="EC7" s="67"/>
      <c r="ED7" s="67"/>
      <c r="EE7" s="67"/>
      <c r="EF7" s="67"/>
      <c r="EG7" s="67"/>
      <c r="EH7" s="67"/>
      <c r="EI7" s="67"/>
      <c r="EJ7" s="67"/>
      <c r="EK7" s="67"/>
      <c r="EL7" s="67"/>
      <c r="EM7" s="67"/>
      <c r="EN7" s="67"/>
      <c r="EO7" s="67"/>
      <c r="EP7" s="67"/>
      <c r="EQ7" s="67"/>
      <c r="ER7" s="67"/>
      <c r="ES7" s="67"/>
      <c r="ET7" s="67"/>
      <c r="EU7" s="67"/>
      <c r="EV7" s="67"/>
      <c r="EW7" s="67"/>
      <c r="EX7" s="67"/>
      <c r="EY7" s="67"/>
      <c r="EZ7" s="67"/>
      <c r="FA7" s="67"/>
      <c r="FB7" s="67"/>
      <c r="FC7" s="67"/>
      <c r="FD7" s="67"/>
      <c r="FE7" s="67"/>
      <c r="FF7" s="67"/>
      <c r="FG7" s="67"/>
      <c r="FH7" s="67"/>
      <c r="FI7" s="67"/>
      <c r="FJ7" s="67"/>
      <c r="FK7" s="67"/>
      <c r="FL7" s="67"/>
      <c r="FM7" s="67"/>
      <c r="FN7" s="67"/>
      <c r="FO7" s="67"/>
      <c r="FP7" s="67"/>
      <c r="FQ7" s="67"/>
      <c r="FR7" s="67"/>
      <c r="FS7" s="67"/>
      <c r="FT7" s="67"/>
      <c r="FU7" s="67"/>
      <c r="FV7" s="67"/>
      <c r="FW7" s="67"/>
      <c r="FX7" s="67"/>
      <c r="FY7" s="67"/>
      <c r="FZ7" s="67"/>
      <c r="GA7" s="67"/>
      <c r="GB7" s="67"/>
      <c r="GC7" s="67"/>
      <c r="GD7" s="67"/>
      <c r="GE7" s="67"/>
      <c r="GF7" s="67"/>
      <c r="GG7" s="67"/>
      <c r="GH7" s="67"/>
      <c r="GI7" s="67"/>
      <c r="GJ7" s="67"/>
      <c r="GK7" s="67"/>
      <c r="GL7" s="67"/>
      <c r="GM7" s="67"/>
      <c r="GN7" s="67"/>
      <c r="GO7" s="67"/>
      <c r="GP7" s="67"/>
      <c r="GQ7" s="67"/>
      <c r="GR7" s="67"/>
      <c r="GS7" s="67"/>
      <c r="GT7" s="67"/>
      <c r="GU7" s="67"/>
      <c r="GV7" s="67"/>
      <c r="GW7" s="67"/>
      <c r="GX7" s="67"/>
      <c r="GY7" s="67"/>
      <c r="GZ7" s="67"/>
      <c r="HA7" s="67"/>
      <c r="HB7" s="67"/>
      <c r="HC7" s="67"/>
      <c r="HD7" s="67"/>
      <c r="HE7" s="67"/>
      <c r="HF7" s="67"/>
      <c r="HG7" s="67"/>
      <c r="HH7" s="67"/>
      <c r="HI7" s="67"/>
      <c r="HJ7" s="67"/>
      <c r="HK7" s="67"/>
      <c r="HL7" s="67"/>
      <c r="HM7" s="67"/>
      <c r="HN7" s="67"/>
      <c r="HO7" s="67"/>
      <c r="HP7" s="67"/>
      <c r="HQ7" s="67"/>
      <c r="HR7" s="67"/>
      <c r="HS7" s="67"/>
      <c r="HT7" s="67"/>
      <c r="HU7" s="67"/>
      <c r="HV7" s="67"/>
      <c r="HW7" s="67"/>
      <c r="HX7" s="67"/>
      <c r="HY7" s="67"/>
      <c r="HZ7" s="67"/>
    </row>
    <row r="8" s="30" customFormat="1" ht="22" customHeight="1" spans="1:234">
      <c r="A8" s="10"/>
      <c r="B8" s="10"/>
      <c r="C8" s="18" t="s">
        <v>99</v>
      </c>
      <c r="D8" s="19"/>
      <c r="E8" s="19"/>
      <c r="F8" s="19"/>
      <c r="G8" s="20"/>
      <c r="H8" s="16">
        <f>SUM(H5:H7)</f>
        <v>158.08</v>
      </c>
      <c r="I8" s="12"/>
      <c r="J8" s="43">
        <f>SUM(J5:J7)</f>
        <v>104670</v>
      </c>
      <c r="K8" s="68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67"/>
      <c r="Y8" s="67"/>
      <c r="Z8" s="67"/>
      <c r="AA8" s="67"/>
      <c r="AB8" s="67"/>
      <c r="AC8" s="67"/>
      <c r="AD8" s="67"/>
      <c r="AE8" s="67"/>
      <c r="AF8" s="67"/>
      <c r="AG8" s="67"/>
      <c r="AH8" s="67"/>
      <c r="AI8" s="67"/>
      <c r="AJ8" s="67"/>
      <c r="AK8" s="67"/>
      <c r="AL8" s="67"/>
      <c r="AM8" s="67"/>
      <c r="AN8" s="67"/>
      <c r="AO8" s="67"/>
      <c r="AP8" s="67"/>
      <c r="AQ8" s="67"/>
      <c r="AR8" s="67"/>
      <c r="AS8" s="67"/>
      <c r="AT8" s="67"/>
      <c r="AU8" s="67"/>
      <c r="AV8" s="67"/>
      <c r="AW8" s="67"/>
      <c r="AX8" s="67"/>
      <c r="AY8" s="67"/>
      <c r="AZ8" s="67"/>
      <c r="BA8" s="67"/>
      <c r="BB8" s="67"/>
      <c r="BC8" s="67"/>
      <c r="BD8" s="67"/>
      <c r="BE8" s="67"/>
      <c r="BF8" s="67"/>
      <c r="BG8" s="67"/>
      <c r="BH8" s="67"/>
      <c r="BI8" s="67"/>
      <c r="BJ8" s="67"/>
      <c r="BK8" s="67"/>
      <c r="BL8" s="67"/>
      <c r="BM8" s="67"/>
      <c r="BN8" s="67"/>
      <c r="BO8" s="67"/>
      <c r="BP8" s="67"/>
      <c r="BQ8" s="67"/>
      <c r="BR8" s="67"/>
      <c r="BS8" s="67"/>
      <c r="BT8" s="67"/>
      <c r="BU8" s="67"/>
      <c r="BV8" s="67"/>
      <c r="BW8" s="67"/>
      <c r="BX8" s="67"/>
      <c r="BY8" s="67"/>
      <c r="BZ8" s="67"/>
      <c r="CA8" s="67"/>
      <c r="CB8" s="67"/>
      <c r="CC8" s="67"/>
      <c r="CD8" s="67"/>
      <c r="CE8" s="67"/>
      <c r="CF8" s="67"/>
      <c r="CG8" s="67"/>
      <c r="CH8" s="67"/>
      <c r="CI8" s="67"/>
      <c r="CJ8" s="67"/>
      <c r="CK8" s="67"/>
      <c r="CL8" s="67"/>
      <c r="CM8" s="67"/>
      <c r="CN8" s="67"/>
      <c r="CO8" s="67"/>
      <c r="CP8" s="67"/>
      <c r="CQ8" s="67"/>
      <c r="CR8" s="67"/>
      <c r="CS8" s="67"/>
      <c r="CT8" s="67"/>
      <c r="CU8" s="67"/>
      <c r="CV8" s="67"/>
      <c r="CW8" s="67"/>
      <c r="CX8" s="67"/>
      <c r="CY8" s="67"/>
      <c r="CZ8" s="67"/>
      <c r="DA8" s="67"/>
      <c r="DB8" s="67"/>
      <c r="DC8" s="67"/>
      <c r="DD8" s="67"/>
      <c r="DE8" s="67"/>
      <c r="DF8" s="67"/>
      <c r="DG8" s="67"/>
      <c r="DH8" s="67"/>
      <c r="DI8" s="67"/>
      <c r="DJ8" s="67"/>
      <c r="DK8" s="67"/>
      <c r="DL8" s="67"/>
      <c r="DM8" s="67"/>
      <c r="DN8" s="67"/>
      <c r="DO8" s="67"/>
      <c r="DP8" s="67"/>
      <c r="DQ8" s="67"/>
      <c r="DR8" s="67"/>
      <c r="DS8" s="67"/>
      <c r="DT8" s="67"/>
      <c r="DU8" s="67"/>
      <c r="DV8" s="67"/>
      <c r="DW8" s="67"/>
      <c r="DX8" s="67"/>
      <c r="DY8" s="67"/>
      <c r="DZ8" s="67"/>
      <c r="EA8" s="67"/>
      <c r="EB8" s="67"/>
      <c r="EC8" s="67"/>
      <c r="ED8" s="67"/>
      <c r="EE8" s="67"/>
      <c r="EF8" s="67"/>
      <c r="EG8" s="67"/>
      <c r="EH8" s="67"/>
      <c r="EI8" s="67"/>
      <c r="EJ8" s="67"/>
      <c r="EK8" s="67"/>
      <c r="EL8" s="67"/>
      <c r="EM8" s="67"/>
      <c r="EN8" s="67"/>
      <c r="EO8" s="67"/>
      <c r="EP8" s="67"/>
      <c r="EQ8" s="67"/>
      <c r="ER8" s="67"/>
      <c r="ES8" s="67"/>
      <c r="ET8" s="67"/>
      <c r="EU8" s="67"/>
      <c r="EV8" s="67"/>
      <c r="EW8" s="67"/>
      <c r="EX8" s="67"/>
      <c r="EY8" s="67"/>
      <c r="EZ8" s="67"/>
      <c r="FA8" s="67"/>
      <c r="FB8" s="67"/>
      <c r="FC8" s="67"/>
      <c r="FD8" s="67"/>
      <c r="FE8" s="67"/>
      <c r="FF8" s="67"/>
      <c r="FG8" s="67"/>
      <c r="FH8" s="67"/>
      <c r="FI8" s="67"/>
      <c r="FJ8" s="67"/>
      <c r="FK8" s="67"/>
      <c r="FL8" s="67"/>
      <c r="FM8" s="67"/>
      <c r="FN8" s="67"/>
      <c r="FO8" s="67"/>
      <c r="FP8" s="67"/>
      <c r="FQ8" s="67"/>
      <c r="FR8" s="67"/>
      <c r="FS8" s="67"/>
      <c r="FT8" s="67"/>
      <c r="FU8" s="67"/>
      <c r="FV8" s="67"/>
      <c r="FW8" s="67"/>
      <c r="FX8" s="67"/>
      <c r="FY8" s="67"/>
      <c r="FZ8" s="67"/>
      <c r="GA8" s="67"/>
      <c r="GB8" s="67"/>
      <c r="GC8" s="67"/>
      <c r="GD8" s="67"/>
      <c r="GE8" s="67"/>
      <c r="GF8" s="67"/>
      <c r="GG8" s="67"/>
      <c r="GH8" s="67"/>
      <c r="GI8" s="67"/>
      <c r="GJ8" s="67"/>
      <c r="GK8" s="67"/>
      <c r="GL8" s="67"/>
      <c r="GM8" s="67"/>
      <c r="GN8" s="67"/>
      <c r="GO8" s="67"/>
      <c r="GP8" s="67"/>
      <c r="GQ8" s="67"/>
      <c r="GR8" s="67"/>
      <c r="GS8" s="67"/>
      <c r="GT8" s="67"/>
      <c r="GU8" s="67"/>
      <c r="GV8" s="67"/>
      <c r="GW8" s="67"/>
      <c r="GX8" s="67"/>
      <c r="GY8" s="67"/>
      <c r="GZ8" s="67"/>
      <c r="HA8" s="67"/>
      <c r="HB8" s="67"/>
      <c r="HC8" s="67"/>
      <c r="HD8" s="67"/>
      <c r="HE8" s="67"/>
      <c r="HF8" s="67"/>
      <c r="HG8" s="67"/>
      <c r="HH8" s="67"/>
      <c r="HI8" s="67"/>
      <c r="HJ8" s="67"/>
      <c r="HK8" s="67"/>
      <c r="HL8" s="67"/>
      <c r="HM8" s="67"/>
      <c r="HN8" s="67"/>
      <c r="HO8" s="67"/>
      <c r="HP8" s="67"/>
      <c r="HQ8" s="67"/>
      <c r="HR8" s="67"/>
      <c r="HS8" s="67"/>
      <c r="HT8" s="67"/>
      <c r="HU8" s="67"/>
      <c r="HV8" s="67"/>
      <c r="HW8" s="67"/>
      <c r="HX8" s="67"/>
      <c r="HY8" s="67"/>
      <c r="HZ8" s="67"/>
    </row>
    <row r="9" s="59" customFormat="1" ht="22" customHeight="1" spans="1:11">
      <c r="A9" s="64" t="s">
        <v>138</v>
      </c>
      <c r="B9" s="65"/>
      <c r="C9" s="65"/>
      <c r="D9" s="65"/>
      <c r="E9" s="65"/>
      <c r="F9" s="65"/>
      <c r="G9" s="65"/>
      <c r="H9" s="65"/>
      <c r="I9" s="65"/>
      <c r="J9" s="65"/>
      <c r="K9" s="70"/>
    </row>
    <row r="10" s="30" customFormat="1" ht="22" customHeight="1" spans="1:11">
      <c r="A10" s="21" t="s">
        <v>430</v>
      </c>
      <c r="B10" s="79" t="s">
        <v>16</v>
      </c>
      <c r="C10" s="80" t="s">
        <v>12</v>
      </c>
      <c r="D10" s="16"/>
      <c r="E10" s="16"/>
      <c r="F10" s="16"/>
      <c r="G10" s="80" t="s">
        <v>431</v>
      </c>
      <c r="H10" s="81" t="s">
        <v>432</v>
      </c>
      <c r="I10" s="82" t="s">
        <v>433</v>
      </c>
      <c r="J10" s="83" t="s">
        <v>434</v>
      </c>
      <c r="K10" s="21" t="s">
        <v>106</v>
      </c>
    </row>
    <row r="11" s="30" customFormat="1" ht="22" customHeight="1" spans="1:234">
      <c r="A11" s="10">
        <v>1</v>
      </c>
      <c r="B11" s="10" t="s">
        <v>110</v>
      </c>
      <c r="C11" s="10" t="s">
        <v>435</v>
      </c>
      <c r="D11" s="10"/>
      <c r="E11" s="10"/>
      <c r="F11" s="10"/>
      <c r="G11" s="16" t="s">
        <v>109</v>
      </c>
      <c r="H11" s="12">
        <f>4.1*3.2</f>
        <v>13.12</v>
      </c>
      <c r="I11" s="25">
        <v>50</v>
      </c>
      <c r="J11" s="41">
        <f>H11*I11</f>
        <v>656</v>
      </c>
      <c r="K11" s="68"/>
      <c r="L11" s="67"/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67"/>
      <c r="X11" s="67"/>
      <c r="Y11" s="67"/>
      <c r="Z11" s="67"/>
      <c r="AA11" s="67"/>
      <c r="AB11" s="67"/>
      <c r="AC11" s="67"/>
      <c r="AD11" s="67"/>
      <c r="AE11" s="67"/>
      <c r="AF11" s="67"/>
      <c r="AG11" s="67"/>
      <c r="AH11" s="67"/>
      <c r="AI11" s="67"/>
      <c r="AJ11" s="67"/>
      <c r="AK11" s="67"/>
      <c r="AL11" s="67"/>
      <c r="AM11" s="67"/>
      <c r="AN11" s="67"/>
      <c r="AO11" s="67"/>
      <c r="AP11" s="67"/>
      <c r="AQ11" s="67"/>
      <c r="AR11" s="67"/>
      <c r="AS11" s="67"/>
      <c r="AT11" s="67"/>
      <c r="AU11" s="67"/>
      <c r="AV11" s="67"/>
      <c r="AW11" s="67"/>
      <c r="AX11" s="67"/>
      <c r="AY11" s="67"/>
      <c r="AZ11" s="67"/>
      <c r="BA11" s="67"/>
      <c r="BB11" s="67"/>
      <c r="BC11" s="67"/>
      <c r="BD11" s="67"/>
      <c r="BE11" s="67"/>
      <c r="BF11" s="67"/>
      <c r="BG11" s="67"/>
      <c r="BH11" s="67"/>
      <c r="BI11" s="67"/>
      <c r="BJ11" s="67"/>
      <c r="BK11" s="67"/>
      <c r="BL11" s="67"/>
      <c r="BM11" s="67"/>
      <c r="BN11" s="67"/>
      <c r="BO11" s="67"/>
      <c r="BP11" s="67"/>
      <c r="BQ11" s="67"/>
      <c r="BR11" s="67"/>
      <c r="BS11" s="67"/>
      <c r="BT11" s="67"/>
      <c r="BU11" s="67"/>
      <c r="BV11" s="67"/>
      <c r="BW11" s="67"/>
      <c r="BX11" s="67"/>
      <c r="BY11" s="67"/>
      <c r="BZ11" s="67"/>
      <c r="CA11" s="67"/>
      <c r="CB11" s="67"/>
      <c r="CC11" s="67"/>
      <c r="CD11" s="67"/>
      <c r="CE11" s="67"/>
      <c r="CF11" s="67"/>
      <c r="CG11" s="67"/>
      <c r="CH11" s="67"/>
      <c r="CI11" s="67"/>
      <c r="CJ11" s="67"/>
      <c r="CK11" s="67"/>
      <c r="CL11" s="67"/>
      <c r="CM11" s="67"/>
      <c r="CN11" s="67"/>
      <c r="CO11" s="67"/>
      <c r="CP11" s="67"/>
      <c r="CQ11" s="67"/>
      <c r="CR11" s="67"/>
      <c r="CS11" s="67"/>
      <c r="CT11" s="67"/>
      <c r="CU11" s="67"/>
      <c r="CV11" s="67"/>
      <c r="CW11" s="67"/>
      <c r="CX11" s="67"/>
      <c r="CY11" s="67"/>
      <c r="CZ11" s="67"/>
      <c r="DA11" s="67"/>
      <c r="DB11" s="67"/>
      <c r="DC11" s="67"/>
      <c r="DD11" s="67"/>
      <c r="DE11" s="67"/>
      <c r="DF11" s="67"/>
      <c r="DG11" s="67"/>
      <c r="DH11" s="67"/>
      <c r="DI11" s="67"/>
      <c r="DJ11" s="67"/>
      <c r="DK11" s="67"/>
      <c r="DL11" s="67"/>
      <c r="DM11" s="67"/>
      <c r="DN11" s="67"/>
      <c r="DO11" s="67"/>
      <c r="DP11" s="67"/>
      <c r="DQ11" s="67"/>
      <c r="DR11" s="67"/>
      <c r="DS11" s="67"/>
      <c r="DT11" s="67"/>
      <c r="DU11" s="67"/>
      <c r="DV11" s="67"/>
      <c r="DW11" s="67"/>
      <c r="DX11" s="67"/>
      <c r="DY11" s="67"/>
      <c r="DZ11" s="67"/>
      <c r="EA11" s="67"/>
      <c r="EB11" s="67"/>
      <c r="EC11" s="67"/>
      <c r="ED11" s="67"/>
      <c r="EE11" s="67"/>
      <c r="EF11" s="67"/>
      <c r="EG11" s="67"/>
      <c r="EH11" s="67"/>
      <c r="EI11" s="67"/>
      <c r="EJ11" s="67"/>
      <c r="EK11" s="67"/>
      <c r="EL11" s="67"/>
      <c r="EM11" s="67"/>
      <c r="EN11" s="67"/>
      <c r="EO11" s="67"/>
      <c r="EP11" s="67"/>
      <c r="EQ11" s="67"/>
      <c r="ER11" s="67"/>
      <c r="ES11" s="67"/>
      <c r="ET11" s="67"/>
      <c r="EU11" s="67"/>
      <c r="EV11" s="67"/>
      <c r="EW11" s="67"/>
      <c r="EX11" s="67"/>
      <c r="EY11" s="67"/>
      <c r="EZ11" s="67"/>
      <c r="FA11" s="67"/>
      <c r="FB11" s="67"/>
      <c r="FC11" s="67"/>
      <c r="FD11" s="67"/>
      <c r="FE11" s="67"/>
      <c r="FF11" s="67"/>
      <c r="FG11" s="67"/>
      <c r="FH11" s="67"/>
      <c r="FI11" s="67"/>
      <c r="FJ11" s="67"/>
      <c r="FK11" s="67"/>
      <c r="FL11" s="67"/>
      <c r="FM11" s="67"/>
      <c r="FN11" s="67"/>
      <c r="FO11" s="67"/>
      <c r="FP11" s="67"/>
      <c r="FQ11" s="67"/>
      <c r="FR11" s="67"/>
      <c r="FS11" s="67"/>
      <c r="FT11" s="67"/>
      <c r="FU11" s="67"/>
      <c r="FV11" s="67"/>
      <c r="FW11" s="67"/>
      <c r="FX11" s="67"/>
      <c r="FY11" s="67"/>
      <c r="FZ11" s="67"/>
      <c r="GA11" s="67"/>
      <c r="GB11" s="67"/>
      <c r="GC11" s="67"/>
      <c r="GD11" s="67"/>
      <c r="GE11" s="67"/>
      <c r="GF11" s="67"/>
      <c r="GG11" s="67"/>
      <c r="GH11" s="67"/>
      <c r="GI11" s="67"/>
      <c r="GJ11" s="67"/>
      <c r="GK11" s="67"/>
      <c r="GL11" s="67"/>
      <c r="GM11" s="67"/>
      <c r="GN11" s="67"/>
      <c r="GO11" s="67"/>
      <c r="GP11" s="67"/>
      <c r="GQ11" s="67"/>
      <c r="GR11" s="67"/>
      <c r="GS11" s="67"/>
      <c r="GT11" s="67"/>
      <c r="GU11" s="67"/>
      <c r="GV11" s="67"/>
      <c r="GW11" s="67"/>
      <c r="GX11" s="67"/>
      <c r="GY11" s="67"/>
      <c r="GZ11" s="67"/>
      <c r="HA11" s="67"/>
      <c r="HB11" s="67"/>
      <c r="HC11" s="67"/>
      <c r="HD11" s="67"/>
      <c r="HE11" s="67"/>
      <c r="HF11" s="67"/>
      <c r="HG11" s="67"/>
      <c r="HH11" s="67"/>
      <c r="HI11" s="67"/>
      <c r="HJ11" s="67"/>
      <c r="HK11" s="67"/>
      <c r="HL11" s="67"/>
      <c r="HM11" s="67"/>
      <c r="HN11" s="67"/>
      <c r="HO11" s="67"/>
      <c r="HP11" s="67"/>
      <c r="HQ11" s="67"/>
      <c r="HR11" s="67"/>
      <c r="HS11" s="67"/>
      <c r="HT11" s="67"/>
      <c r="HU11" s="67"/>
      <c r="HV11" s="67"/>
      <c r="HW11" s="67"/>
      <c r="HX11" s="67"/>
      <c r="HY11" s="67"/>
      <c r="HZ11" s="67"/>
    </row>
    <row r="12" s="30" customFormat="1" ht="18" customHeight="1" spans="1:234">
      <c r="A12" s="10">
        <v>2</v>
      </c>
      <c r="B12" s="10" t="s">
        <v>140</v>
      </c>
      <c r="C12" s="22" t="s">
        <v>436</v>
      </c>
      <c r="D12" s="23"/>
      <c r="E12" s="23"/>
      <c r="F12" s="24"/>
      <c r="G12" s="16"/>
      <c r="H12" s="12"/>
      <c r="I12" s="25"/>
      <c r="J12" s="41">
        <f>900+966</f>
        <v>1866</v>
      </c>
      <c r="K12" s="68"/>
      <c r="L12" s="67"/>
      <c r="M12" s="67"/>
      <c r="N12" s="67"/>
      <c r="O12" s="67"/>
      <c r="P12" s="67"/>
      <c r="Q12" s="67"/>
      <c r="R12" s="67"/>
      <c r="S12" s="67"/>
      <c r="T12" s="67"/>
      <c r="U12" s="67"/>
      <c r="V12" s="67"/>
      <c r="W12" s="67"/>
      <c r="X12" s="67"/>
      <c r="Y12" s="67"/>
      <c r="Z12" s="67"/>
      <c r="AA12" s="67"/>
      <c r="AB12" s="67"/>
      <c r="AC12" s="67"/>
      <c r="AD12" s="67"/>
      <c r="AE12" s="67"/>
      <c r="AF12" s="67"/>
      <c r="AG12" s="67"/>
      <c r="AH12" s="67"/>
      <c r="AI12" s="67"/>
      <c r="AJ12" s="67"/>
      <c r="AK12" s="67"/>
      <c r="AL12" s="67"/>
      <c r="AM12" s="67"/>
      <c r="AN12" s="67"/>
      <c r="AO12" s="67"/>
      <c r="AP12" s="67"/>
      <c r="AQ12" s="67"/>
      <c r="AR12" s="67"/>
      <c r="AS12" s="67"/>
      <c r="AT12" s="67"/>
      <c r="AU12" s="67"/>
      <c r="AV12" s="67"/>
      <c r="AW12" s="67"/>
      <c r="AX12" s="67"/>
      <c r="AY12" s="67"/>
      <c r="AZ12" s="67"/>
      <c r="BA12" s="67"/>
      <c r="BB12" s="67"/>
      <c r="BC12" s="67"/>
      <c r="BD12" s="67"/>
      <c r="BE12" s="67"/>
      <c r="BF12" s="67"/>
      <c r="BG12" s="67"/>
      <c r="BH12" s="67"/>
      <c r="BI12" s="67"/>
      <c r="BJ12" s="67"/>
      <c r="BK12" s="67"/>
      <c r="BL12" s="67"/>
      <c r="BM12" s="67"/>
      <c r="BN12" s="67"/>
      <c r="BO12" s="67"/>
      <c r="BP12" s="67"/>
      <c r="BQ12" s="67"/>
      <c r="BR12" s="67"/>
      <c r="BS12" s="67"/>
      <c r="BT12" s="67"/>
      <c r="BU12" s="67"/>
      <c r="BV12" s="67"/>
      <c r="BW12" s="67"/>
      <c r="BX12" s="67"/>
      <c r="BY12" s="67"/>
      <c r="BZ12" s="67"/>
      <c r="CA12" s="67"/>
      <c r="CB12" s="67"/>
      <c r="CC12" s="67"/>
      <c r="CD12" s="67"/>
      <c r="CE12" s="67"/>
      <c r="CF12" s="67"/>
      <c r="CG12" s="67"/>
      <c r="CH12" s="67"/>
      <c r="CI12" s="67"/>
      <c r="CJ12" s="67"/>
      <c r="CK12" s="67"/>
      <c r="CL12" s="67"/>
      <c r="CM12" s="67"/>
      <c r="CN12" s="67"/>
      <c r="CO12" s="67"/>
      <c r="CP12" s="67"/>
      <c r="CQ12" s="67"/>
      <c r="CR12" s="67"/>
      <c r="CS12" s="67"/>
      <c r="CT12" s="67"/>
      <c r="CU12" s="67"/>
      <c r="CV12" s="67"/>
      <c r="CW12" s="67"/>
      <c r="CX12" s="67"/>
      <c r="CY12" s="67"/>
      <c r="CZ12" s="67"/>
      <c r="DA12" s="67"/>
      <c r="DB12" s="67"/>
      <c r="DC12" s="67"/>
      <c r="DD12" s="67"/>
      <c r="DE12" s="67"/>
      <c r="DF12" s="67"/>
      <c r="DG12" s="67"/>
      <c r="DH12" s="67"/>
      <c r="DI12" s="67"/>
      <c r="DJ12" s="67"/>
      <c r="DK12" s="67"/>
      <c r="DL12" s="67"/>
      <c r="DM12" s="67"/>
      <c r="DN12" s="67"/>
      <c r="DO12" s="67"/>
      <c r="DP12" s="67"/>
      <c r="DQ12" s="67"/>
      <c r="DR12" s="67"/>
      <c r="DS12" s="67"/>
      <c r="DT12" s="67"/>
      <c r="DU12" s="67"/>
      <c r="DV12" s="67"/>
      <c r="DW12" s="67"/>
      <c r="DX12" s="67"/>
      <c r="DY12" s="67"/>
      <c r="DZ12" s="67"/>
      <c r="EA12" s="67"/>
      <c r="EB12" s="67"/>
      <c r="EC12" s="67"/>
      <c r="ED12" s="67"/>
      <c r="EE12" s="67"/>
      <c r="EF12" s="67"/>
      <c r="EG12" s="67"/>
      <c r="EH12" s="67"/>
      <c r="EI12" s="67"/>
      <c r="EJ12" s="67"/>
      <c r="EK12" s="67"/>
      <c r="EL12" s="67"/>
      <c r="EM12" s="67"/>
      <c r="EN12" s="67"/>
      <c r="EO12" s="67"/>
      <c r="EP12" s="67"/>
      <c r="EQ12" s="67"/>
      <c r="ER12" s="67"/>
      <c r="ES12" s="67"/>
      <c r="ET12" s="67"/>
      <c r="EU12" s="67"/>
      <c r="EV12" s="67"/>
      <c r="EW12" s="67"/>
      <c r="EX12" s="67"/>
      <c r="EY12" s="67"/>
      <c r="EZ12" s="67"/>
      <c r="FA12" s="67"/>
      <c r="FB12" s="67"/>
      <c r="FC12" s="67"/>
      <c r="FD12" s="67"/>
      <c r="FE12" s="67"/>
      <c r="FF12" s="67"/>
      <c r="FG12" s="67"/>
      <c r="FH12" s="67"/>
      <c r="FI12" s="67"/>
      <c r="FJ12" s="67"/>
      <c r="FK12" s="67"/>
      <c r="FL12" s="67"/>
      <c r="FM12" s="67"/>
      <c r="FN12" s="67"/>
      <c r="FO12" s="67"/>
      <c r="FP12" s="67"/>
      <c r="FQ12" s="67"/>
      <c r="FR12" s="67"/>
      <c r="FS12" s="67"/>
      <c r="FT12" s="67"/>
      <c r="FU12" s="67"/>
      <c r="FV12" s="67"/>
      <c r="FW12" s="67"/>
      <c r="FX12" s="67"/>
      <c r="FY12" s="67"/>
      <c r="FZ12" s="67"/>
      <c r="GA12" s="67"/>
      <c r="GB12" s="67"/>
      <c r="GC12" s="67"/>
      <c r="GD12" s="67"/>
      <c r="GE12" s="67"/>
      <c r="GF12" s="67"/>
      <c r="GG12" s="67"/>
      <c r="GH12" s="67"/>
      <c r="GI12" s="67"/>
      <c r="GJ12" s="67"/>
      <c r="GK12" s="67"/>
      <c r="GL12" s="67"/>
      <c r="GM12" s="67"/>
      <c r="GN12" s="67"/>
      <c r="GO12" s="67"/>
      <c r="GP12" s="67"/>
      <c r="GQ12" s="67"/>
      <c r="GR12" s="67"/>
      <c r="GS12" s="67"/>
      <c r="GT12" s="67"/>
      <c r="GU12" s="67"/>
      <c r="GV12" s="67"/>
      <c r="GW12" s="67"/>
      <c r="GX12" s="67"/>
      <c r="GY12" s="67"/>
      <c r="GZ12" s="67"/>
      <c r="HA12" s="67"/>
      <c r="HB12" s="67"/>
      <c r="HC12" s="67"/>
      <c r="HD12" s="67"/>
      <c r="HE12" s="67"/>
      <c r="HF12" s="67"/>
      <c r="HG12" s="67"/>
      <c r="HH12" s="67"/>
      <c r="HI12" s="67"/>
      <c r="HJ12" s="67"/>
      <c r="HK12" s="67"/>
      <c r="HL12" s="67"/>
      <c r="HM12" s="67"/>
      <c r="HN12" s="67"/>
      <c r="HO12" s="67"/>
      <c r="HP12" s="67"/>
      <c r="HQ12" s="67"/>
      <c r="HR12" s="67"/>
      <c r="HS12" s="67"/>
      <c r="HT12" s="67"/>
      <c r="HU12" s="67"/>
      <c r="HV12" s="67"/>
      <c r="HW12" s="67"/>
      <c r="HX12" s="67"/>
      <c r="HY12" s="67"/>
      <c r="HZ12" s="67"/>
    </row>
    <row r="13" s="30" customFormat="1" ht="30" customHeight="1" spans="1:11">
      <c r="A13" s="10"/>
      <c r="B13" s="9" t="s">
        <v>99</v>
      </c>
      <c r="C13" s="9"/>
      <c r="D13" s="9"/>
      <c r="E13" s="9"/>
      <c r="F13" s="9"/>
      <c r="G13" s="12"/>
      <c r="H13" s="12"/>
      <c r="I13" s="12"/>
      <c r="J13" s="40">
        <f>SUM(J11:J12)</f>
        <v>2522</v>
      </c>
      <c r="K13" s="10"/>
    </row>
    <row r="14" s="30" customFormat="1" ht="26" customHeight="1" spans="1:11">
      <c r="A14" s="10"/>
      <c r="B14" s="26" t="s">
        <v>115</v>
      </c>
      <c r="C14" s="27"/>
      <c r="D14" s="27"/>
      <c r="E14" s="27"/>
      <c r="F14" s="28"/>
      <c r="G14" s="29"/>
      <c r="H14" s="29"/>
      <c r="I14" s="12"/>
      <c r="J14" s="40">
        <f>J13+J8</f>
        <v>107192</v>
      </c>
      <c r="K14" s="10"/>
    </row>
    <row r="15" s="30" customFormat="1" ht="25" customHeight="1" spans="3:10">
      <c r="C15" s="31"/>
      <c r="D15" s="32"/>
      <c r="E15" s="32"/>
      <c r="F15" s="32"/>
      <c r="G15" s="33" t="s">
        <v>116</v>
      </c>
      <c r="H15" s="33"/>
      <c r="I15" s="33"/>
      <c r="J15" s="33"/>
    </row>
    <row r="16" s="30" customFormat="1" ht="19.5" customHeight="1" spans="2:10">
      <c r="B16" s="34"/>
      <c r="C16" s="35"/>
      <c r="D16" s="36"/>
      <c r="E16" s="36"/>
      <c r="F16" s="36"/>
      <c r="G16" s="37">
        <v>44770</v>
      </c>
      <c r="H16" s="37"/>
      <c r="I16" s="37"/>
      <c r="J16" s="37"/>
    </row>
    <row r="17" s="30" customFormat="1" ht="27" customHeight="1" spans="4:9">
      <c r="D17" s="60"/>
      <c r="E17" s="60"/>
      <c r="F17" s="60"/>
      <c r="G17" s="60"/>
      <c r="H17" s="60"/>
      <c r="I17" s="61"/>
    </row>
    <row r="18" s="30" customFormat="1" ht="24" customHeight="1" spans="4:9">
      <c r="D18" s="60"/>
      <c r="E18" s="60"/>
      <c r="F18" s="60"/>
      <c r="G18" s="60"/>
      <c r="H18" s="60"/>
      <c r="I18" s="61"/>
    </row>
  </sheetData>
  <mergeCells count="19">
    <mergeCell ref="A1:K1"/>
    <mergeCell ref="E2:F2"/>
    <mergeCell ref="H2:I2"/>
    <mergeCell ref="A3:K3"/>
    <mergeCell ref="C4:G4"/>
    <mergeCell ref="C5:G5"/>
    <mergeCell ref="C6:G6"/>
    <mergeCell ref="C7:G7"/>
    <mergeCell ref="C8:G8"/>
    <mergeCell ref="A9:K9"/>
    <mergeCell ref="C10:F10"/>
    <mergeCell ref="C11:F11"/>
    <mergeCell ref="C12:F12"/>
    <mergeCell ref="B13:F13"/>
    <mergeCell ref="B14:F14"/>
    <mergeCell ref="C15:D15"/>
    <mergeCell ref="G15:J15"/>
    <mergeCell ref="C16:D16"/>
    <mergeCell ref="G16:J16"/>
  </mergeCells>
  <printOptions horizontalCentered="1"/>
  <pageMargins left="0.314583333333333" right="0.314583333333333" top="0.786805555555556" bottom="0.708333333333333" header="0.5" footer="0.5"/>
  <pageSetup paperSize="9" orientation="landscape" horizontalDpi="600"/>
  <headerFooter>
    <oddFooter>&amp;C第 &amp;P 页，共 &amp;N 页</oddFooter>
  </headerFooter>
</worksheet>
</file>

<file path=xl/worksheets/sheet4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IA23"/>
  <sheetViews>
    <sheetView workbookViewId="0">
      <selection activeCell="E220" sqref="E220"/>
    </sheetView>
  </sheetViews>
  <sheetFormatPr defaultColWidth="9" defaultRowHeight="12.75"/>
  <cols>
    <col min="1" max="1" width="6.875" style="30" customWidth="1"/>
    <col min="2" max="2" width="9.5" style="30" customWidth="1"/>
    <col min="3" max="3" width="12.375" style="30" customWidth="1"/>
    <col min="4" max="4" width="12.625" style="60" customWidth="1"/>
    <col min="5" max="5" width="7.875" style="60" customWidth="1"/>
    <col min="6" max="6" width="11.625" style="60" customWidth="1"/>
    <col min="7" max="7" width="10.875" style="60" customWidth="1"/>
    <col min="8" max="8" width="14.375" style="60" customWidth="1"/>
    <col min="9" max="9" width="14.875" style="61" customWidth="1"/>
    <col min="10" max="10" width="17.125" style="30" customWidth="1"/>
    <col min="11" max="11" width="21.625" style="30" customWidth="1"/>
    <col min="12" max="12" width="13" style="30" customWidth="1"/>
    <col min="13" max="32" width="9" style="30"/>
    <col min="33" max="16384" width="5.625" style="30"/>
  </cols>
  <sheetData>
    <row r="1" s="58" customFormat="1" ht="30" customHeight="1" spans="1:227">
      <c r="A1" s="4" t="s">
        <v>74</v>
      </c>
      <c r="B1" s="5"/>
      <c r="C1" s="5"/>
      <c r="D1" s="5"/>
      <c r="E1" s="5"/>
      <c r="F1" s="5"/>
      <c r="G1" s="5"/>
      <c r="H1" s="5"/>
      <c r="I1" s="5"/>
      <c r="J1" s="5"/>
      <c r="K1" s="5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  <c r="AB1" s="66"/>
      <c r="AC1" s="66"/>
      <c r="AD1" s="66"/>
      <c r="AE1" s="66"/>
      <c r="AF1" s="66"/>
      <c r="AG1" s="66"/>
      <c r="AH1" s="66"/>
      <c r="AI1" s="66"/>
      <c r="AJ1" s="66"/>
      <c r="AK1" s="66"/>
      <c r="AL1" s="66"/>
      <c r="AM1" s="66"/>
      <c r="AN1" s="66"/>
      <c r="AO1" s="66"/>
      <c r="AP1" s="66"/>
      <c r="AQ1" s="66"/>
      <c r="AR1" s="66"/>
      <c r="AS1" s="66"/>
      <c r="AT1" s="66"/>
      <c r="AU1" s="66"/>
      <c r="AV1" s="66"/>
      <c r="AW1" s="66"/>
      <c r="AX1" s="66"/>
      <c r="AY1" s="66"/>
      <c r="AZ1" s="66"/>
      <c r="BA1" s="66"/>
      <c r="BB1" s="66"/>
      <c r="BC1" s="66"/>
      <c r="BD1" s="66"/>
      <c r="BE1" s="66"/>
      <c r="BF1" s="66"/>
      <c r="BG1" s="66"/>
      <c r="BH1" s="66"/>
      <c r="BI1" s="66"/>
      <c r="BJ1" s="66"/>
      <c r="BK1" s="66"/>
      <c r="BL1" s="66"/>
      <c r="BM1" s="66"/>
      <c r="BN1" s="66"/>
      <c r="BO1" s="66"/>
      <c r="BP1" s="66"/>
      <c r="BQ1" s="66"/>
      <c r="BR1" s="66"/>
      <c r="BS1" s="66"/>
      <c r="BT1" s="66"/>
      <c r="BU1" s="66"/>
      <c r="BV1" s="66"/>
      <c r="BW1" s="66"/>
      <c r="BX1" s="66"/>
      <c r="BY1" s="66"/>
      <c r="BZ1" s="66"/>
      <c r="CA1" s="66"/>
      <c r="CB1" s="66"/>
      <c r="CC1" s="66"/>
      <c r="CD1" s="66"/>
      <c r="CE1" s="66"/>
      <c r="CF1" s="66"/>
      <c r="CG1" s="66"/>
      <c r="CH1" s="66"/>
      <c r="CI1" s="66"/>
      <c r="CJ1" s="66"/>
      <c r="CK1" s="66"/>
      <c r="CL1" s="66"/>
      <c r="CM1" s="66"/>
      <c r="CN1" s="66"/>
      <c r="CO1" s="66"/>
      <c r="CP1" s="66"/>
      <c r="CQ1" s="66"/>
      <c r="CR1" s="66"/>
      <c r="CS1" s="66"/>
      <c r="CT1" s="66"/>
      <c r="CU1" s="66"/>
      <c r="CV1" s="66"/>
      <c r="CW1" s="66"/>
      <c r="CX1" s="66"/>
      <c r="CY1" s="66"/>
      <c r="CZ1" s="66"/>
      <c r="DA1" s="66"/>
      <c r="DB1" s="66"/>
      <c r="DC1" s="66"/>
      <c r="DD1" s="66"/>
      <c r="DE1" s="66"/>
      <c r="DF1" s="66"/>
      <c r="DG1" s="66"/>
      <c r="DH1" s="66"/>
      <c r="DI1" s="66"/>
      <c r="DJ1" s="66"/>
      <c r="DK1" s="66"/>
      <c r="DL1" s="66"/>
      <c r="DM1" s="66"/>
      <c r="DN1" s="66"/>
      <c r="DO1" s="66"/>
      <c r="DP1" s="66"/>
      <c r="DQ1" s="66"/>
      <c r="DR1" s="66"/>
      <c r="DS1" s="66"/>
      <c r="DT1" s="66"/>
      <c r="DU1" s="66"/>
      <c r="DV1" s="66"/>
      <c r="DW1" s="66"/>
      <c r="DX1" s="66"/>
      <c r="DY1" s="66"/>
      <c r="DZ1" s="66"/>
      <c r="EA1" s="66"/>
      <c r="EB1" s="66"/>
      <c r="EC1" s="66"/>
      <c r="ED1" s="66"/>
      <c r="EE1" s="66"/>
      <c r="EF1" s="66"/>
      <c r="EG1" s="66"/>
      <c r="EH1" s="66"/>
      <c r="EI1" s="66"/>
      <c r="EJ1" s="66"/>
      <c r="EK1" s="66"/>
      <c r="EL1" s="66"/>
      <c r="EM1" s="66"/>
      <c r="EN1" s="66"/>
      <c r="EO1" s="66"/>
      <c r="EP1" s="66"/>
      <c r="EQ1" s="66"/>
      <c r="ER1" s="66"/>
      <c r="ES1" s="66"/>
      <c r="ET1" s="66"/>
      <c r="EU1" s="66"/>
      <c r="EV1" s="66"/>
      <c r="EW1" s="66"/>
      <c r="EX1" s="66"/>
      <c r="EY1" s="66"/>
      <c r="EZ1" s="66"/>
      <c r="FA1" s="66"/>
      <c r="FB1" s="66"/>
      <c r="FC1" s="66"/>
      <c r="FD1" s="66"/>
      <c r="FE1" s="66"/>
      <c r="FF1" s="66"/>
      <c r="FG1" s="66"/>
      <c r="FH1" s="66"/>
      <c r="FI1" s="66"/>
      <c r="FJ1" s="66"/>
      <c r="FK1" s="66"/>
      <c r="FL1" s="66"/>
      <c r="FM1" s="66"/>
      <c r="FN1" s="66"/>
      <c r="FO1" s="66"/>
      <c r="FP1" s="66"/>
      <c r="FQ1" s="66"/>
      <c r="FR1" s="66"/>
      <c r="FS1" s="66"/>
      <c r="FT1" s="66"/>
      <c r="FU1" s="66"/>
      <c r="FV1" s="66"/>
      <c r="FW1" s="66"/>
      <c r="FX1" s="66"/>
      <c r="FY1" s="66"/>
      <c r="FZ1" s="66"/>
      <c r="GA1" s="66"/>
      <c r="GB1" s="66"/>
      <c r="GC1" s="66"/>
      <c r="GD1" s="66"/>
      <c r="GE1" s="66"/>
      <c r="GF1" s="66"/>
      <c r="GG1" s="66"/>
      <c r="GH1" s="66"/>
      <c r="GI1" s="66"/>
      <c r="GJ1" s="66"/>
      <c r="GK1" s="66"/>
      <c r="GL1" s="66"/>
      <c r="GM1" s="66"/>
      <c r="GN1" s="66"/>
      <c r="GO1" s="66"/>
      <c r="GP1" s="66"/>
      <c r="GQ1" s="66"/>
      <c r="GR1" s="66"/>
      <c r="GS1" s="66"/>
      <c r="GT1" s="66"/>
      <c r="GU1" s="66"/>
      <c r="GV1" s="66"/>
      <c r="GW1" s="66"/>
      <c r="GX1" s="66"/>
      <c r="GY1" s="66"/>
      <c r="GZ1" s="66"/>
      <c r="HA1" s="66"/>
      <c r="HB1" s="66"/>
      <c r="HC1" s="66"/>
      <c r="HD1" s="66"/>
      <c r="HE1" s="66"/>
      <c r="HF1" s="66"/>
      <c r="HG1" s="66"/>
      <c r="HH1" s="66"/>
      <c r="HI1" s="66"/>
      <c r="HJ1" s="66"/>
      <c r="HK1" s="66"/>
      <c r="HL1" s="66"/>
      <c r="HM1" s="66"/>
      <c r="HN1" s="66"/>
      <c r="HO1" s="66"/>
      <c r="HP1" s="66"/>
      <c r="HQ1" s="66"/>
      <c r="HR1" s="66"/>
      <c r="HS1" s="66"/>
    </row>
    <row r="2" s="30" customFormat="1" ht="26.1" customHeight="1" spans="1:234">
      <c r="A2" s="10" t="s">
        <v>75</v>
      </c>
      <c r="B2" s="7" t="s">
        <v>76</v>
      </c>
      <c r="C2" s="8" t="s">
        <v>437</v>
      </c>
      <c r="D2" s="7" t="s">
        <v>78</v>
      </c>
      <c r="E2" s="8" t="s">
        <v>79</v>
      </c>
      <c r="F2" s="8"/>
      <c r="G2" s="7" t="s">
        <v>80</v>
      </c>
      <c r="H2" s="10" t="s">
        <v>171</v>
      </c>
      <c r="I2" s="10"/>
      <c r="J2" s="7" t="s">
        <v>82</v>
      </c>
      <c r="K2" s="8">
        <v>8</v>
      </c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7"/>
      <c r="AD2" s="67"/>
      <c r="AE2" s="67"/>
      <c r="AF2" s="67"/>
      <c r="AG2" s="67"/>
      <c r="AH2" s="67"/>
      <c r="AI2" s="67"/>
      <c r="AJ2" s="67"/>
      <c r="AK2" s="67"/>
      <c r="AL2" s="67"/>
      <c r="AM2" s="67"/>
      <c r="AN2" s="67"/>
      <c r="AO2" s="67"/>
      <c r="AP2" s="67"/>
      <c r="AQ2" s="67"/>
      <c r="AR2" s="67"/>
      <c r="AS2" s="67"/>
      <c r="AT2" s="67"/>
      <c r="AU2" s="67"/>
      <c r="AV2" s="67"/>
      <c r="AW2" s="67"/>
      <c r="AX2" s="67"/>
      <c r="AY2" s="67"/>
      <c r="AZ2" s="67"/>
      <c r="BA2" s="67"/>
      <c r="BB2" s="67"/>
      <c r="BC2" s="67"/>
      <c r="BD2" s="67"/>
      <c r="BE2" s="67"/>
      <c r="BF2" s="67"/>
      <c r="BG2" s="67"/>
      <c r="BH2" s="67"/>
      <c r="BI2" s="67"/>
      <c r="BJ2" s="67"/>
      <c r="BK2" s="67"/>
      <c r="BL2" s="67"/>
      <c r="BM2" s="67"/>
      <c r="BN2" s="67"/>
      <c r="BO2" s="67"/>
      <c r="BP2" s="67"/>
      <c r="BQ2" s="67"/>
      <c r="BR2" s="67"/>
      <c r="BS2" s="67"/>
      <c r="BT2" s="67"/>
      <c r="BU2" s="67"/>
      <c r="BV2" s="67"/>
      <c r="BW2" s="67"/>
      <c r="BX2" s="67"/>
      <c r="BY2" s="67"/>
      <c r="BZ2" s="67"/>
      <c r="CA2" s="67"/>
      <c r="CB2" s="67"/>
      <c r="CC2" s="67"/>
      <c r="CD2" s="67"/>
      <c r="CE2" s="67"/>
      <c r="CF2" s="67"/>
      <c r="CG2" s="67"/>
      <c r="CH2" s="67"/>
      <c r="CI2" s="67"/>
      <c r="CJ2" s="67"/>
      <c r="CK2" s="67"/>
      <c r="CL2" s="67"/>
      <c r="CM2" s="67"/>
      <c r="CN2" s="67"/>
      <c r="CO2" s="67"/>
      <c r="CP2" s="67"/>
      <c r="CQ2" s="67"/>
      <c r="CR2" s="67"/>
      <c r="CS2" s="67"/>
      <c r="CT2" s="67"/>
      <c r="CU2" s="67"/>
      <c r="CV2" s="67"/>
      <c r="CW2" s="67"/>
      <c r="CX2" s="67"/>
      <c r="CY2" s="67"/>
      <c r="CZ2" s="67"/>
      <c r="DA2" s="67"/>
      <c r="DB2" s="67"/>
      <c r="DC2" s="67"/>
      <c r="DD2" s="67"/>
      <c r="DE2" s="67"/>
      <c r="DF2" s="67"/>
      <c r="DG2" s="67"/>
      <c r="DH2" s="67"/>
      <c r="DI2" s="67"/>
      <c r="DJ2" s="67"/>
      <c r="DK2" s="67"/>
      <c r="DL2" s="67"/>
      <c r="DM2" s="67"/>
      <c r="DN2" s="67"/>
      <c r="DO2" s="67"/>
      <c r="DP2" s="67"/>
      <c r="DQ2" s="67"/>
      <c r="DR2" s="67"/>
      <c r="DS2" s="67"/>
      <c r="DT2" s="67"/>
      <c r="DU2" s="67"/>
      <c r="DV2" s="67"/>
      <c r="DW2" s="67"/>
      <c r="DX2" s="67"/>
      <c r="DY2" s="67"/>
      <c r="DZ2" s="67"/>
      <c r="EA2" s="67"/>
      <c r="EB2" s="67"/>
      <c r="EC2" s="67"/>
      <c r="ED2" s="67"/>
      <c r="EE2" s="67"/>
      <c r="EF2" s="67"/>
      <c r="EG2" s="67"/>
      <c r="EH2" s="67"/>
      <c r="EI2" s="67"/>
      <c r="EJ2" s="67"/>
      <c r="EK2" s="67"/>
      <c r="EL2" s="67"/>
      <c r="EM2" s="67"/>
      <c r="EN2" s="67"/>
      <c r="EO2" s="67"/>
      <c r="EP2" s="67"/>
      <c r="EQ2" s="67"/>
      <c r="ER2" s="67"/>
      <c r="ES2" s="67"/>
      <c r="ET2" s="67"/>
      <c r="EU2" s="67"/>
      <c r="EV2" s="67"/>
      <c r="EW2" s="67"/>
      <c r="EX2" s="67"/>
      <c r="EY2" s="67"/>
      <c r="EZ2" s="67"/>
      <c r="FA2" s="67"/>
      <c r="FB2" s="67"/>
      <c r="FC2" s="67"/>
      <c r="FD2" s="67"/>
      <c r="FE2" s="67"/>
      <c r="FF2" s="67"/>
      <c r="FG2" s="67"/>
      <c r="FH2" s="67"/>
      <c r="FI2" s="67"/>
      <c r="FJ2" s="67"/>
      <c r="FK2" s="67"/>
      <c r="FL2" s="67"/>
      <c r="FM2" s="67"/>
      <c r="FN2" s="67"/>
      <c r="FO2" s="67"/>
      <c r="FP2" s="67"/>
      <c r="FQ2" s="67"/>
      <c r="FR2" s="67"/>
      <c r="FS2" s="67"/>
      <c r="FT2" s="67"/>
      <c r="FU2" s="67"/>
      <c r="FV2" s="67"/>
      <c r="FW2" s="67"/>
      <c r="FX2" s="67"/>
      <c r="FY2" s="67"/>
      <c r="FZ2" s="67"/>
      <c r="GA2" s="67"/>
      <c r="GB2" s="67"/>
      <c r="GC2" s="67"/>
      <c r="GD2" s="67"/>
      <c r="GE2" s="67"/>
      <c r="GF2" s="67"/>
      <c r="GG2" s="67"/>
      <c r="GH2" s="67"/>
      <c r="GI2" s="67"/>
      <c r="GJ2" s="67"/>
      <c r="GK2" s="67"/>
      <c r="GL2" s="67"/>
      <c r="GM2" s="67"/>
      <c r="GN2" s="67"/>
      <c r="GO2" s="67"/>
      <c r="GP2" s="67"/>
      <c r="GQ2" s="67"/>
      <c r="GR2" s="67"/>
      <c r="GS2" s="67"/>
      <c r="GT2" s="67"/>
      <c r="GU2" s="67"/>
      <c r="GV2" s="67"/>
      <c r="GW2" s="67"/>
      <c r="GX2" s="67"/>
      <c r="GY2" s="67"/>
      <c r="GZ2" s="67"/>
      <c r="HA2" s="67"/>
      <c r="HB2" s="67"/>
      <c r="HC2" s="67"/>
      <c r="HD2" s="67"/>
      <c r="HE2" s="67"/>
      <c r="HF2" s="67"/>
      <c r="HG2" s="67"/>
      <c r="HH2" s="67"/>
      <c r="HI2" s="67"/>
      <c r="HJ2" s="67"/>
      <c r="HK2" s="67"/>
      <c r="HL2" s="67"/>
      <c r="HM2" s="67"/>
      <c r="HN2" s="67"/>
      <c r="HO2" s="67"/>
      <c r="HP2" s="67"/>
      <c r="HQ2" s="67"/>
      <c r="HR2" s="67"/>
      <c r="HS2" s="67"/>
      <c r="HT2" s="67"/>
      <c r="HU2" s="67"/>
      <c r="HV2" s="67"/>
      <c r="HW2" s="67"/>
      <c r="HX2" s="67"/>
      <c r="HY2" s="67"/>
      <c r="HZ2" s="67"/>
    </row>
    <row r="3" s="30" customFormat="1" ht="22" customHeight="1" spans="1:235">
      <c r="A3" s="9" t="s">
        <v>83</v>
      </c>
      <c r="B3" s="9"/>
      <c r="C3" s="9"/>
      <c r="D3" s="9"/>
      <c r="E3" s="9"/>
      <c r="F3" s="9"/>
      <c r="G3" s="9"/>
      <c r="H3" s="9"/>
      <c r="I3" s="9"/>
      <c r="J3" s="9"/>
      <c r="K3" s="9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  <c r="AC3" s="67"/>
      <c r="AD3" s="67"/>
      <c r="AE3" s="67"/>
      <c r="AF3" s="67"/>
      <c r="AG3" s="67"/>
      <c r="AH3" s="67"/>
      <c r="AI3" s="67"/>
      <c r="AJ3" s="67"/>
      <c r="AK3" s="67"/>
      <c r="AL3" s="67"/>
      <c r="AM3" s="67"/>
      <c r="AN3" s="67"/>
      <c r="AO3" s="67"/>
      <c r="AP3" s="67"/>
      <c r="AQ3" s="67"/>
      <c r="AR3" s="67"/>
      <c r="AS3" s="67"/>
      <c r="AT3" s="67"/>
      <c r="AU3" s="67"/>
      <c r="AV3" s="67"/>
      <c r="AW3" s="67"/>
      <c r="AX3" s="67"/>
      <c r="AY3" s="67"/>
      <c r="AZ3" s="67"/>
      <c r="BA3" s="67"/>
      <c r="BB3" s="67"/>
      <c r="BC3" s="67"/>
      <c r="BD3" s="67"/>
      <c r="BE3" s="67"/>
      <c r="BF3" s="67"/>
      <c r="BG3" s="67"/>
      <c r="BH3" s="67"/>
      <c r="BI3" s="67"/>
      <c r="BJ3" s="67"/>
      <c r="BK3" s="67"/>
      <c r="BL3" s="67"/>
      <c r="BM3" s="67"/>
      <c r="BN3" s="67"/>
      <c r="BO3" s="67"/>
      <c r="BP3" s="67"/>
      <c r="BQ3" s="67"/>
      <c r="BR3" s="67"/>
      <c r="BS3" s="67"/>
      <c r="BT3" s="67"/>
      <c r="BU3" s="67"/>
      <c r="BV3" s="67"/>
      <c r="BW3" s="67"/>
      <c r="BX3" s="67"/>
      <c r="BY3" s="67"/>
      <c r="BZ3" s="67"/>
      <c r="CA3" s="67"/>
      <c r="CB3" s="67"/>
      <c r="CC3" s="67"/>
      <c r="CD3" s="67"/>
      <c r="CE3" s="67"/>
      <c r="CF3" s="67"/>
      <c r="CG3" s="67"/>
      <c r="CH3" s="67"/>
      <c r="CI3" s="67"/>
      <c r="CJ3" s="67"/>
      <c r="CK3" s="67"/>
      <c r="CL3" s="67"/>
      <c r="CM3" s="67"/>
      <c r="CN3" s="67"/>
      <c r="CO3" s="67"/>
      <c r="CP3" s="67"/>
      <c r="CQ3" s="67"/>
      <c r="CR3" s="67"/>
      <c r="CS3" s="67"/>
      <c r="CT3" s="67"/>
      <c r="CU3" s="67"/>
      <c r="CV3" s="67"/>
      <c r="CW3" s="67"/>
      <c r="CX3" s="67"/>
      <c r="CY3" s="67"/>
      <c r="CZ3" s="67"/>
      <c r="DA3" s="67"/>
      <c r="DB3" s="67"/>
      <c r="DC3" s="67"/>
      <c r="DD3" s="67"/>
      <c r="DE3" s="67"/>
      <c r="DF3" s="67"/>
      <c r="DG3" s="67"/>
      <c r="DH3" s="67"/>
      <c r="DI3" s="67"/>
      <c r="DJ3" s="67"/>
      <c r="DK3" s="67"/>
      <c r="DL3" s="67"/>
      <c r="DM3" s="67"/>
      <c r="DN3" s="67"/>
      <c r="DO3" s="67"/>
      <c r="DP3" s="67"/>
      <c r="DQ3" s="67"/>
      <c r="DR3" s="67"/>
      <c r="DS3" s="67"/>
      <c r="DT3" s="67"/>
      <c r="DU3" s="67"/>
      <c r="DV3" s="67"/>
      <c r="DW3" s="67"/>
      <c r="DX3" s="67"/>
      <c r="DY3" s="67"/>
      <c r="DZ3" s="67"/>
      <c r="EA3" s="67"/>
      <c r="EB3" s="67"/>
      <c r="EC3" s="67"/>
      <c r="ED3" s="67"/>
      <c r="EE3" s="67"/>
      <c r="EF3" s="67"/>
      <c r="EG3" s="67"/>
      <c r="EH3" s="67"/>
      <c r="EI3" s="67"/>
      <c r="EJ3" s="67"/>
      <c r="EK3" s="67"/>
      <c r="EL3" s="67"/>
      <c r="EM3" s="67"/>
      <c r="EN3" s="67"/>
      <c r="EO3" s="67"/>
      <c r="EP3" s="67"/>
      <c r="EQ3" s="67"/>
      <c r="ER3" s="67"/>
      <c r="ES3" s="67"/>
      <c r="ET3" s="67"/>
      <c r="EU3" s="67"/>
      <c r="EV3" s="67"/>
      <c r="EW3" s="67"/>
      <c r="EX3" s="67"/>
      <c r="EY3" s="67"/>
      <c r="EZ3" s="67"/>
      <c r="FA3" s="67"/>
      <c r="FB3" s="67"/>
      <c r="FC3" s="67"/>
      <c r="FD3" s="67"/>
      <c r="FE3" s="67"/>
      <c r="FF3" s="67"/>
      <c r="FG3" s="67"/>
      <c r="FH3" s="67"/>
      <c r="FI3" s="67"/>
      <c r="FJ3" s="67"/>
      <c r="FK3" s="67"/>
      <c r="FL3" s="67"/>
      <c r="FM3" s="67"/>
      <c r="FN3" s="67"/>
      <c r="FO3" s="67"/>
      <c r="FP3" s="67"/>
      <c r="FQ3" s="67"/>
      <c r="FR3" s="67"/>
      <c r="FS3" s="67"/>
      <c r="FT3" s="67"/>
      <c r="FU3" s="67"/>
      <c r="FV3" s="67"/>
      <c r="FW3" s="67"/>
      <c r="FX3" s="67"/>
      <c r="FY3" s="67"/>
      <c r="FZ3" s="67"/>
      <c r="GA3" s="67"/>
      <c r="GB3" s="67"/>
      <c r="GC3" s="67"/>
      <c r="GD3" s="67"/>
      <c r="GE3" s="67"/>
      <c r="GF3" s="67"/>
      <c r="GG3" s="67"/>
      <c r="GH3" s="67"/>
      <c r="GI3" s="67"/>
      <c r="GJ3" s="67"/>
      <c r="GK3" s="67"/>
      <c r="GL3" s="67"/>
      <c r="GM3" s="67"/>
      <c r="GN3" s="67"/>
      <c r="GO3" s="67"/>
      <c r="GP3" s="67"/>
      <c r="GQ3" s="67"/>
      <c r="GR3" s="67"/>
      <c r="GS3" s="67"/>
      <c r="GT3" s="67"/>
      <c r="GU3" s="67"/>
      <c r="GV3" s="67"/>
      <c r="GW3" s="67"/>
      <c r="GX3" s="67"/>
      <c r="GY3" s="67"/>
      <c r="GZ3" s="67"/>
      <c r="HA3" s="67"/>
      <c r="HB3" s="67"/>
      <c r="HC3" s="67"/>
      <c r="HD3" s="67"/>
      <c r="HE3" s="67"/>
      <c r="HF3" s="67"/>
      <c r="HG3" s="67"/>
      <c r="HH3" s="67"/>
      <c r="HI3" s="67"/>
      <c r="HJ3" s="67"/>
      <c r="HK3" s="67"/>
      <c r="HL3" s="67"/>
      <c r="HM3" s="67"/>
      <c r="HN3" s="67"/>
      <c r="HO3" s="67"/>
      <c r="HP3" s="67"/>
      <c r="HQ3" s="67"/>
      <c r="HR3" s="67"/>
      <c r="HS3" s="67"/>
      <c r="HT3" s="67"/>
      <c r="HU3" s="67"/>
      <c r="HV3" s="67"/>
      <c r="HW3" s="67"/>
      <c r="HX3" s="67"/>
      <c r="HY3" s="67"/>
      <c r="HZ3" s="67"/>
      <c r="IA3" s="67"/>
    </row>
    <row r="4" s="30" customFormat="1" ht="32" customHeight="1" spans="1:234">
      <c r="A4" s="10" t="s">
        <v>84</v>
      </c>
      <c r="B4" s="11" t="s">
        <v>85</v>
      </c>
      <c r="C4" s="11" t="s">
        <v>86</v>
      </c>
      <c r="D4" s="11"/>
      <c r="E4" s="11"/>
      <c r="F4" s="11"/>
      <c r="G4" s="11"/>
      <c r="H4" s="12" t="s">
        <v>87</v>
      </c>
      <c r="I4" s="11" t="s">
        <v>88</v>
      </c>
      <c r="J4" s="41" t="s">
        <v>89</v>
      </c>
      <c r="K4" s="68" t="s">
        <v>90</v>
      </c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67"/>
      <c r="Y4" s="67"/>
      <c r="Z4" s="67"/>
      <c r="AA4" s="67"/>
      <c r="AB4" s="67"/>
      <c r="AC4" s="67"/>
      <c r="AD4" s="67"/>
      <c r="AE4" s="67"/>
      <c r="AF4" s="67"/>
      <c r="AG4" s="67"/>
      <c r="AH4" s="67"/>
      <c r="AI4" s="67"/>
      <c r="AJ4" s="67"/>
      <c r="AK4" s="67"/>
      <c r="AL4" s="67"/>
      <c r="AM4" s="67"/>
      <c r="AN4" s="67"/>
      <c r="AO4" s="67"/>
      <c r="AP4" s="67"/>
      <c r="AQ4" s="67"/>
      <c r="AR4" s="67"/>
      <c r="AS4" s="67"/>
      <c r="AT4" s="67"/>
      <c r="AU4" s="67"/>
      <c r="AV4" s="67"/>
      <c r="AW4" s="67"/>
      <c r="AX4" s="67"/>
      <c r="AY4" s="67"/>
      <c r="AZ4" s="67"/>
      <c r="BA4" s="67"/>
      <c r="BB4" s="67"/>
      <c r="BC4" s="67"/>
      <c r="BD4" s="67"/>
      <c r="BE4" s="67"/>
      <c r="BF4" s="67"/>
      <c r="BG4" s="67"/>
      <c r="BH4" s="67"/>
      <c r="BI4" s="67"/>
      <c r="BJ4" s="67"/>
      <c r="BK4" s="67"/>
      <c r="BL4" s="67"/>
      <c r="BM4" s="67"/>
      <c r="BN4" s="67"/>
      <c r="BO4" s="67"/>
      <c r="BP4" s="67"/>
      <c r="BQ4" s="67"/>
      <c r="BR4" s="67"/>
      <c r="BS4" s="67"/>
      <c r="BT4" s="67"/>
      <c r="BU4" s="67"/>
      <c r="BV4" s="67"/>
      <c r="BW4" s="67"/>
      <c r="BX4" s="67"/>
      <c r="BY4" s="67"/>
      <c r="BZ4" s="67"/>
      <c r="CA4" s="67"/>
      <c r="CB4" s="67"/>
      <c r="CC4" s="67"/>
      <c r="CD4" s="67"/>
      <c r="CE4" s="67"/>
      <c r="CF4" s="67"/>
      <c r="CG4" s="67"/>
      <c r="CH4" s="67"/>
      <c r="CI4" s="67"/>
      <c r="CJ4" s="67"/>
      <c r="CK4" s="67"/>
      <c r="CL4" s="67"/>
      <c r="CM4" s="67"/>
      <c r="CN4" s="67"/>
      <c r="CO4" s="67"/>
      <c r="CP4" s="67"/>
      <c r="CQ4" s="67"/>
      <c r="CR4" s="67"/>
      <c r="CS4" s="67"/>
      <c r="CT4" s="67"/>
      <c r="CU4" s="67"/>
      <c r="CV4" s="67"/>
      <c r="CW4" s="67"/>
      <c r="CX4" s="67"/>
      <c r="CY4" s="67"/>
      <c r="CZ4" s="67"/>
      <c r="DA4" s="67"/>
      <c r="DB4" s="67"/>
      <c r="DC4" s="67"/>
      <c r="DD4" s="67"/>
      <c r="DE4" s="67"/>
      <c r="DF4" s="67"/>
      <c r="DG4" s="67"/>
      <c r="DH4" s="67"/>
      <c r="DI4" s="67"/>
      <c r="DJ4" s="67"/>
      <c r="DK4" s="67"/>
      <c r="DL4" s="67"/>
      <c r="DM4" s="67"/>
      <c r="DN4" s="67"/>
      <c r="DO4" s="67"/>
      <c r="DP4" s="67"/>
      <c r="DQ4" s="67"/>
      <c r="DR4" s="67"/>
      <c r="DS4" s="67"/>
      <c r="DT4" s="67"/>
      <c r="DU4" s="67"/>
      <c r="DV4" s="67"/>
      <c r="DW4" s="67"/>
      <c r="DX4" s="67"/>
      <c r="DY4" s="67"/>
      <c r="DZ4" s="67"/>
      <c r="EA4" s="67"/>
      <c r="EB4" s="67"/>
      <c r="EC4" s="67"/>
      <c r="ED4" s="67"/>
      <c r="EE4" s="67"/>
      <c r="EF4" s="67"/>
      <c r="EG4" s="67"/>
      <c r="EH4" s="67"/>
      <c r="EI4" s="67"/>
      <c r="EJ4" s="67"/>
      <c r="EK4" s="67"/>
      <c r="EL4" s="67"/>
      <c r="EM4" s="67"/>
      <c r="EN4" s="67"/>
      <c r="EO4" s="67"/>
      <c r="EP4" s="67"/>
      <c r="EQ4" s="67"/>
      <c r="ER4" s="67"/>
      <c r="ES4" s="67"/>
      <c r="ET4" s="67"/>
      <c r="EU4" s="67"/>
      <c r="EV4" s="67"/>
      <c r="EW4" s="67"/>
      <c r="EX4" s="67"/>
      <c r="EY4" s="67"/>
      <c r="EZ4" s="67"/>
      <c r="FA4" s="67"/>
      <c r="FB4" s="67"/>
      <c r="FC4" s="67"/>
      <c r="FD4" s="67"/>
      <c r="FE4" s="67"/>
      <c r="FF4" s="67"/>
      <c r="FG4" s="67"/>
      <c r="FH4" s="67"/>
      <c r="FI4" s="67"/>
      <c r="FJ4" s="67"/>
      <c r="FK4" s="67"/>
      <c r="FL4" s="67"/>
      <c r="FM4" s="67"/>
      <c r="FN4" s="67"/>
      <c r="FO4" s="67"/>
      <c r="FP4" s="67"/>
      <c r="FQ4" s="67"/>
      <c r="FR4" s="67"/>
      <c r="FS4" s="67"/>
      <c r="FT4" s="67"/>
      <c r="FU4" s="67"/>
      <c r="FV4" s="67"/>
      <c r="FW4" s="67"/>
      <c r="FX4" s="67"/>
      <c r="FY4" s="67"/>
      <c r="FZ4" s="67"/>
      <c r="GA4" s="67"/>
      <c r="GB4" s="67"/>
      <c r="GC4" s="67"/>
      <c r="GD4" s="67"/>
      <c r="GE4" s="67"/>
      <c r="GF4" s="67"/>
      <c r="GG4" s="67"/>
      <c r="GH4" s="67"/>
      <c r="GI4" s="67"/>
      <c r="GJ4" s="67"/>
      <c r="GK4" s="67"/>
      <c r="GL4" s="67"/>
      <c r="GM4" s="67"/>
      <c r="GN4" s="67"/>
      <c r="GO4" s="67"/>
      <c r="GP4" s="67"/>
      <c r="GQ4" s="67"/>
      <c r="GR4" s="67"/>
      <c r="GS4" s="67"/>
      <c r="GT4" s="67"/>
      <c r="GU4" s="67"/>
      <c r="GV4" s="67"/>
      <c r="GW4" s="67"/>
      <c r="GX4" s="67"/>
      <c r="GY4" s="67"/>
      <c r="GZ4" s="67"/>
      <c r="HA4" s="67"/>
      <c r="HB4" s="67"/>
      <c r="HC4" s="67"/>
      <c r="HD4" s="67"/>
      <c r="HE4" s="67"/>
      <c r="HF4" s="67"/>
      <c r="HG4" s="67"/>
      <c r="HH4" s="67"/>
      <c r="HI4" s="67"/>
      <c r="HJ4" s="67"/>
      <c r="HK4" s="67"/>
      <c r="HL4" s="67"/>
      <c r="HM4" s="67"/>
      <c r="HN4" s="67"/>
      <c r="HO4" s="67"/>
      <c r="HP4" s="67"/>
      <c r="HQ4" s="67"/>
      <c r="HR4" s="67"/>
      <c r="HS4" s="67"/>
      <c r="HT4" s="67"/>
      <c r="HU4" s="67"/>
      <c r="HV4" s="67"/>
      <c r="HW4" s="67"/>
      <c r="HX4" s="67"/>
      <c r="HY4" s="67"/>
      <c r="HZ4" s="67"/>
    </row>
    <row r="5" s="30" customFormat="1" ht="22" customHeight="1" spans="1:234">
      <c r="A5" s="10">
        <v>1</v>
      </c>
      <c r="B5" s="10" t="s">
        <v>438</v>
      </c>
      <c r="C5" s="13" t="s">
        <v>20</v>
      </c>
      <c r="D5" s="14"/>
      <c r="E5" s="14"/>
      <c r="F5" s="14"/>
      <c r="G5" s="15"/>
      <c r="H5" s="16">
        <f>18.2*8.1</f>
        <v>147.42</v>
      </c>
      <c r="I5" s="12">
        <v>812</v>
      </c>
      <c r="J5" s="43">
        <f>H5*I5</f>
        <v>119705</v>
      </c>
      <c r="K5" s="16" t="s">
        <v>439</v>
      </c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7"/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/>
      <c r="BI5" s="67"/>
      <c r="BJ5" s="67"/>
      <c r="BK5" s="67"/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67"/>
      <c r="BX5" s="67"/>
      <c r="BY5" s="67"/>
      <c r="BZ5" s="67"/>
      <c r="CA5" s="67"/>
      <c r="CB5" s="67"/>
      <c r="CC5" s="67"/>
      <c r="CD5" s="67"/>
      <c r="CE5" s="67"/>
      <c r="CF5" s="67"/>
      <c r="CG5" s="67"/>
      <c r="CH5" s="67"/>
      <c r="CI5" s="67"/>
      <c r="CJ5" s="67"/>
      <c r="CK5" s="67"/>
      <c r="CL5" s="67"/>
      <c r="CM5" s="67"/>
      <c r="CN5" s="67"/>
      <c r="CO5" s="67"/>
      <c r="CP5" s="67"/>
      <c r="CQ5" s="67"/>
      <c r="CR5" s="67"/>
      <c r="CS5" s="67"/>
      <c r="CT5" s="67"/>
      <c r="CU5" s="67"/>
      <c r="CV5" s="67"/>
      <c r="CW5" s="67"/>
      <c r="CX5" s="67"/>
      <c r="CY5" s="67"/>
      <c r="CZ5" s="67"/>
      <c r="DA5" s="67"/>
      <c r="DB5" s="67"/>
      <c r="DC5" s="67"/>
      <c r="DD5" s="67"/>
      <c r="DE5" s="67"/>
      <c r="DF5" s="67"/>
      <c r="DG5" s="67"/>
      <c r="DH5" s="67"/>
      <c r="DI5" s="67"/>
      <c r="DJ5" s="67"/>
      <c r="DK5" s="67"/>
      <c r="DL5" s="67"/>
      <c r="DM5" s="67"/>
      <c r="DN5" s="67"/>
      <c r="DO5" s="67"/>
      <c r="DP5" s="67"/>
      <c r="DQ5" s="67"/>
      <c r="DR5" s="67"/>
      <c r="DS5" s="67"/>
      <c r="DT5" s="67"/>
      <c r="DU5" s="67"/>
      <c r="DV5" s="67"/>
      <c r="DW5" s="67"/>
      <c r="DX5" s="67"/>
      <c r="DY5" s="67"/>
      <c r="DZ5" s="67"/>
      <c r="EA5" s="67"/>
      <c r="EB5" s="67"/>
      <c r="EC5" s="67"/>
      <c r="ED5" s="67"/>
      <c r="EE5" s="67"/>
      <c r="EF5" s="67"/>
      <c r="EG5" s="67"/>
      <c r="EH5" s="67"/>
      <c r="EI5" s="67"/>
      <c r="EJ5" s="67"/>
      <c r="EK5" s="67"/>
      <c r="EL5" s="67"/>
      <c r="EM5" s="67"/>
      <c r="EN5" s="67"/>
      <c r="EO5" s="67"/>
      <c r="EP5" s="67"/>
      <c r="EQ5" s="67"/>
      <c r="ER5" s="67"/>
      <c r="ES5" s="67"/>
      <c r="ET5" s="67"/>
      <c r="EU5" s="67"/>
      <c r="EV5" s="67"/>
      <c r="EW5" s="67"/>
      <c r="EX5" s="67"/>
      <c r="EY5" s="67"/>
      <c r="EZ5" s="67"/>
      <c r="FA5" s="67"/>
      <c r="FB5" s="67"/>
      <c r="FC5" s="67"/>
      <c r="FD5" s="67"/>
      <c r="FE5" s="67"/>
      <c r="FF5" s="67"/>
      <c r="FG5" s="67"/>
      <c r="FH5" s="67"/>
      <c r="FI5" s="67"/>
      <c r="FJ5" s="67"/>
      <c r="FK5" s="67"/>
      <c r="FL5" s="67"/>
      <c r="FM5" s="67"/>
      <c r="FN5" s="67"/>
      <c r="FO5" s="67"/>
      <c r="FP5" s="67"/>
      <c r="FQ5" s="67"/>
      <c r="FR5" s="67"/>
      <c r="FS5" s="67"/>
      <c r="FT5" s="67"/>
      <c r="FU5" s="67"/>
      <c r="FV5" s="67"/>
      <c r="FW5" s="67"/>
      <c r="FX5" s="67"/>
      <c r="FY5" s="67"/>
      <c r="FZ5" s="67"/>
      <c r="GA5" s="67"/>
      <c r="GB5" s="67"/>
      <c r="GC5" s="67"/>
      <c r="GD5" s="67"/>
      <c r="GE5" s="67"/>
      <c r="GF5" s="67"/>
      <c r="GG5" s="67"/>
      <c r="GH5" s="67"/>
      <c r="GI5" s="67"/>
      <c r="GJ5" s="67"/>
      <c r="GK5" s="67"/>
      <c r="GL5" s="67"/>
      <c r="GM5" s="67"/>
      <c r="GN5" s="67"/>
      <c r="GO5" s="67"/>
      <c r="GP5" s="67"/>
      <c r="GQ5" s="67"/>
      <c r="GR5" s="67"/>
      <c r="GS5" s="67"/>
      <c r="GT5" s="67"/>
      <c r="GU5" s="67"/>
      <c r="GV5" s="67"/>
      <c r="GW5" s="67"/>
      <c r="GX5" s="67"/>
      <c r="GY5" s="67"/>
      <c r="GZ5" s="67"/>
      <c r="HA5" s="67"/>
      <c r="HB5" s="67"/>
      <c r="HC5" s="67"/>
      <c r="HD5" s="67"/>
      <c r="HE5" s="67"/>
      <c r="HF5" s="67"/>
      <c r="HG5" s="67"/>
      <c r="HH5" s="67"/>
      <c r="HI5" s="67"/>
      <c r="HJ5" s="67"/>
      <c r="HK5" s="67"/>
      <c r="HL5" s="67"/>
      <c r="HM5" s="67"/>
      <c r="HN5" s="67"/>
      <c r="HO5" s="67"/>
      <c r="HP5" s="67"/>
      <c r="HQ5" s="67"/>
      <c r="HR5" s="67"/>
      <c r="HS5" s="67"/>
      <c r="HT5" s="67"/>
      <c r="HU5" s="67"/>
      <c r="HV5" s="67"/>
      <c r="HW5" s="67"/>
      <c r="HX5" s="67"/>
      <c r="HY5" s="67"/>
      <c r="HZ5" s="67"/>
    </row>
    <row r="6" s="30" customFormat="1" ht="22" customHeight="1" spans="1:234">
      <c r="A6" s="10">
        <v>2</v>
      </c>
      <c r="B6" s="10" t="s">
        <v>440</v>
      </c>
      <c r="C6" s="13" t="s">
        <v>427</v>
      </c>
      <c r="D6" s="14"/>
      <c r="E6" s="14"/>
      <c r="F6" s="14"/>
      <c r="G6" s="15"/>
      <c r="H6" s="16">
        <f t="shared" ref="H6:H8" si="0">6.2*5.2</f>
        <v>32.24</v>
      </c>
      <c r="I6" s="12">
        <v>578</v>
      </c>
      <c r="J6" s="43">
        <f t="shared" ref="J6:J12" si="1">H6*I6</f>
        <v>18635</v>
      </c>
      <c r="K6" s="16" t="s">
        <v>441</v>
      </c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67"/>
      <c r="AE6" s="67"/>
      <c r="AF6" s="67"/>
      <c r="AG6" s="67"/>
      <c r="AH6" s="67"/>
      <c r="AI6" s="67"/>
      <c r="AJ6" s="67"/>
      <c r="AK6" s="67"/>
      <c r="AL6" s="67"/>
      <c r="AM6" s="67"/>
      <c r="AN6" s="67"/>
      <c r="AO6" s="67"/>
      <c r="AP6" s="67"/>
      <c r="AQ6" s="67"/>
      <c r="AR6" s="67"/>
      <c r="AS6" s="67"/>
      <c r="AT6" s="67"/>
      <c r="AU6" s="67"/>
      <c r="AV6" s="67"/>
      <c r="AW6" s="67"/>
      <c r="AX6" s="67"/>
      <c r="AY6" s="67"/>
      <c r="AZ6" s="67"/>
      <c r="BA6" s="67"/>
      <c r="BB6" s="67"/>
      <c r="BC6" s="67"/>
      <c r="BD6" s="67"/>
      <c r="BE6" s="67"/>
      <c r="BF6" s="67"/>
      <c r="BG6" s="67"/>
      <c r="BH6" s="67"/>
      <c r="BI6" s="67"/>
      <c r="BJ6" s="67"/>
      <c r="BK6" s="67"/>
      <c r="BL6" s="67"/>
      <c r="BM6" s="67"/>
      <c r="BN6" s="67"/>
      <c r="BO6" s="67"/>
      <c r="BP6" s="67"/>
      <c r="BQ6" s="67"/>
      <c r="BR6" s="67"/>
      <c r="BS6" s="67"/>
      <c r="BT6" s="67"/>
      <c r="BU6" s="67"/>
      <c r="BV6" s="67"/>
      <c r="BW6" s="67"/>
      <c r="BX6" s="67"/>
      <c r="BY6" s="67"/>
      <c r="BZ6" s="67"/>
      <c r="CA6" s="67"/>
      <c r="CB6" s="67"/>
      <c r="CC6" s="67"/>
      <c r="CD6" s="67"/>
      <c r="CE6" s="67"/>
      <c r="CF6" s="67"/>
      <c r="CG6" s="67"/>
      <c r="CH6" s="67"/>
      <c r="CI6" s="67"/>
      <c r="CJ6" s="67"/>
      <c r="CK6" s="67"/>
      <c r="CL6" s="67"/>
      <c r="CM6" s="67"/>
      <c r="CN6" s="67"/>
      <c r="CO6" s="67"/>
      <c r="CP6" s="67"/>
      <c r="CQ6" s="67"/>
      <c r="CR6" s="67"/>
      <c r="CS6" s="67"/>
      <c r="CT6" s="67"/>
      <c r="CU6" s="67"/>
      <c r="CV6" s="67"/>
      <c r="CW6" s="67"/>
      <c r="CX6" s="67"/>
      <c r="CY6" s="67"/>
      <c r="CZ6" s="67"/>
      <c r="DA6" s="67"/>
      <c r="DB6" s="67"/>
      <c r="DC6" s="67"/>
      <c r="DD6" s="67"/>
      <c r="DE6" s="67"/>
      <c r="DF6" s="67"/>
      <c r="DG6" s="67"/>
      <c r="DH6" s="67"/>
      <c r="DI6" s="67"/>
      <c r="DJ6" s="67"/>
      <c r="DK6" s="67"/>
      <c r="DL6" s="67"/>
      <c r="DM6" s="67"/>
      <c r="DN6" s="67"/>
      <c r="DO6" s="67"/>
      <c r="DP6" s="67"/>
      <c r="DQ6" s="67"/>
      <c r="DR6" s="67"/>
      <c r="DS6" s="67"/>
      <c r="DT6" s="67"/>
      <c r="DU6" s="67"/>
      <c r="DV6" s="67"/>
      <c r="DW6" s="67"/>
      <c r="DX6" s="67"/>
      <c r="DY6" s="67"/>
      <c r="DZ6" s="67"/>
      <c r="EA6" s="67"/>
      <c r="EB6" s="67"/>
      <c r="EC6" s="67"/>
      <c r="ED6" s="67"/>
      <c r="EE6" s="67"/>
      <c r="EF6" s="67"/>
      <c r="EG6" s="67"/>
      <c r="EH6" s="67"/>
      <c r="EI6" s="67"/>
      <c r="EJ6" s="67"/>
      <c r="EK6" s="67"/>
      <c r="EL6" s="67"/>
      <c r="EM6" s="67"/>
      <c r="EN6" s="67"/>
      <c r="EO6" s="67"/>
      <c r="EP6" s="67"/>
      <c r="EQ6" s="67"/>
      <c r="ER6" s="67"/>
      <c r="ES6" s="67"/>
      <c r="ET6" s="67"/>
      <c r="EU6" s="67"/>
      <c r="EV6" s="67"/>
      <c r="EW6" s="67"/>
      <c r="EX6" s="67"/>
      <c r="EY6" s="67"/>
      <c r="EZ6" s="67"/>
      <c r="FA6" s="67"/>
      <c r="FB6" s="67"/>
      <c r="FC6" s="67"/>
      <c r="FD6" s="67"/>
      <c r="FE6" s="67"/>
      <c r="FF6" s="67"/>
      <c r="FG6" s="67"/>
      <c r="FH6" s="67"/>
      <c r="FI6" s="67"/>
      <c r="FJ6" s="67"/>
      <c r="FK6" s="67"/>
      <c r="FL6" s="67"/>
      <c r="FM6" s="67"/>
      <c r="FN6" s="67"/>
      <c r="FO6" s="67"/>
      <c r="FP6" s="67"/>
      <c r="FQ6" s="67"/>
      <c r="FR6" s="67"/>
      <c r="FS6" s="67"/>
      <c r="FT6" s="67"/>
      <c r="FU6" s="67"/>
      <c r="FV6" s="67"/>
      <c r="FW6" s="67"/>
      <c r="FX6" s="67"/>
      <c r="FY6" s="67"/>
      <c r="FZ6" s="67"/>
      <c r="GA6" s="67"/>
      <c r="GB6" s="67"/>
      <c r="GC6" s="67"/>
      <c r="GD6" s="67"/>
      <c r="GE6" s="67"/>
      <c r="GF6" s="67"/>
      <c r="GG6" s="67"/>
      <c r="GH6" s="67"/>
      <c r="GI6" s="67"/>
      <c r="GJ6" s="67"/>
      <c r="GK6" s="67"/>
      <c r="GL6" s="67"/>
      <c r="GM6" s="67"/>
      <c r="GN6" s="67"/>
      <c r="GO6" s="67"/>
      <c r="GP6" s="67"/>
      <c r="GQ6" s="67"/>
      <c r="GR6" s="67"/>
      <c r="GS6" s="67"/>
      <c r="GT6" s="67"/>
      <c r="GU6" s="67"/>
      <c r="GV6" s="67"/>
      <c r="GW6" s="67"/>
      <c r="GX6" s="67"/>
      <c r="GY6" s="67"/>
      <c r="GZ6" s="67"/>
      <c r="HA6" s="67"/>
      <c r="HB6" s="67"/>
      <c r="HC6" s="67"/>
      <c r="HD6" s="67"/>
      <c r="HE6" s="67"/>
      <c r="HF6" s="67"/>
      <c r="HG6" s="67"/>
      <c r="HH6" s="67"/>
      <c r="HI6" s="67"/>
      <c r="HJ6" s="67"/>
      <c r="HK6" s="67"/>
      <c r="HL6" s="67"/>
      <c r="HM6" s="67"/>
      <c r="HN6" s="67"/>
      <c r="HO6" s="67"/>
      <c r="HP6" s="67"/>
      <c r="HQ6" s="67"/>
      <c r="HR6" s="67"/>
      <c r="HS6" s="67"/>
      <c r="HT6" s="67"/>
      <c r="HU6" s="67"/>
      <c r="HV6" s="67"/>
      <c r="HW6" s="67"/>
      <c r="HX6" s="67"/>
      <c r="HY6" s="67"/>
      <c r="HZ6" s="67"/>
    </row>
    <row r="7" s="30" customFormat="1" ht="22" customHeight="1" spans="1:234">
      <c r="A7" s="10">
        <v>3</v>
      </c>
      <c r="B7" s="10" t="s">
        <v>442</v>
      </c>
      <c r="C7" s="13" t="s">
        <v>427</v>
      </c>
      <c r="D7" s="14"/>
      <c r="E7" s="14"/>
      <c r="F7" s="14"/>
      <c r="G7" s="15"/>
      <c r="H7" s="16">
        <f t="shared" si="0"/>
        <v>32.24</v>
      </c>
      <c r="I7" s="12">
        <v>578</v>
      </c>
      <c r="J7" s="43">
        <f t="shared" si="1"/>
        <v>18635</v>
      </c>
      <c r="K7" s="16" t="s">
        <v>441</v>
      </c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67"/>
      <c r="Y7" s="67"/>
      <c r="Z7" s="67"/>
      <c r="AA7" s="67"/>
      <c r="AB7" s="67"/>
      <c r="AC7" s="67"/>
      <c r="AD7" s="67"/>
      <c r="AE7" s="67"/>
      <c r="AF7" s="67"/>
      <c r="AG7" s="67"/>
      <c r="AH7" s="67"/>
      <c r="AI7" s="67"/>
      <c r="AJ7" s="67"/>
      <c r="AK7" s="67"/>
      <c r="AL7" s="67"/>
      <c r="AM7" s="67"/>
      <c r="AN7" s="67"/>
      <c r="AO7" s="67"/>
      <c r="AP7" s="67"/>
      <c r="AQ7" s="67"/>
      <c r="AR7" s="67"/>
      <c r="AS7" s="67"/>
      <c r="AT7" s="67"/>
      <c r="AU7" s="67"/>
      <c r="AV7" s="67"/>
      <c r="AW7" s="67"/>
      <c r="AX7" s="67"/>
      <c r="AY7" s="67"/>
      <c r="AZ7" s="67"/>
      <c r="BA7" s="67"/>
      <c r="BB7" s="67"/>
      <c r="BC7" s="67"/>
      <c r="BD7" s="67"/>
      <c r="BE7" s="67"/>
      <c r="BF7" s="67"/>
      <c r="BG7" s="67"/>
      <c r="BH7" s="67"/>
      <c r="BI7" s="67"/>
      <c r="BJ7" s="67"/>
      <c r="BK7" s="67"/>
      <c r="BL7" s="67"/>
      <c r="BM7" s="67"/>
      <c r="BN7" s="67"/>
      <c r="BO7" s="67"/>
      <c r="BP7" s="67"/>
      <c r="BQ7" s="67"/>
      <c r="BR7" s="67"/>
      <c r="BS7" s="67"/>
      <c r="BT7" s="67"/>
      <c r="BU7" s="67"/>
      <c r="BV7" s="67"/>
      <c r="BW7" s="67"/>
      <c r="BX7" s="67"/>
      <c r="BY7" s="67"/>
      <c r="BZ7" s="67"/>
      <c r="CA7" s="67"/>
      <c r="CB7" s="67"/>
      <c r="CC7" s="67"/>
      <c r="CD7" s="67"/>
      <c r="CE7" s="67"/>
      <c r="CF7" s="67"/>
      <c r="CG7" s="67"/>
      <c r="CH7" s="67"/>
      <c r="CI7" s="67"/>
      <c r="CJ7" s="67"/>
      <c r="CK7" s="67"/>
      <c r="CL7" s="67"/>
      <c r="CM7" s="67"/>
      <c r="CN7" s="67"/>
      <c r="CO7" s="67"/>
      <c r="CP7" s="67"/>
      <c r="CQ7" s="67"/>
      <c r="CR7" s="67"/>
      <c r="CS7" s="67"/>
      <c r="CT7" s="67"/>
      <c r="CU7" s="67"/>
      <c r="CV7" s="67"/>
      <c r="CW7" s="67"/>
      <c r="CX7" s="67"/>
      <c r="CY7" s="67"/>
      <c r="CZ7" s="67"/>
      <c r="DA7" s="67"/>
      <c r="DB7" s="67"/>
      <c r="DC7" s="67"/>
      <c r="DD7" s="67"/>
      <c r="DE7" s="67"/>
      <c r="DF7" s="67"/>
      <c r="DG7" s="67"/>
      <c r="DH7" s="67"/>
      <c r="DI7" s="67"/>
      <c r="DJ7" s="67"/>
      <c r="DK7" s="67"/>
      <c r="DL7" s="67"/>
      <c r="DM7" s="67"/>
      <c r="DN7" s="67"/>
      <c r="DO7" s="67"/>
      <c r="DP7" s="67"/>
      <c r="DQ7" s="67"/>
      <c r="DR7" s="67"/>
      <c r="DS7" s="67"/>
      <c r="DT7" s="67"/>
      <c r="DU7" s="67"/>
      <c r="DV7" s="67"/>
      <c r="DW7" s="67"/>
      <c r="DX7" s="67"/>
      <c r="DY7" s="67"/>
      <c r="DZ7" s="67"/>
      <c r="EA7" s="67"/>
      <c r="EB7" s="67"/>
      <c r="EC7" s="67"/>
      <c r="ED7" s="67"/>
      <c r="EE7" s="67"/>
      <c r="EF7" s="67"/>
      <c r="EG7" s="67"/>
      <c r="EH7" s="67"/>
      <c r="EI7" s="67"/>
      <c r="EJ7" s="67"/>
      <c r="EK7" s="67"/>
      <c r="EL7" s="67"/>
      <c r="EM7" s="67"/>
      <c r="EN7" s="67"/>
      <c r="EO7" s="67"/>
      <c r="EP7" s="67"/>
      <c r="EQ7" s="67"/>
      <c r="ER7" s="67"/>
      <c r="ES7" s="67"/>
      <c r="ET7" s="67"/>
      <c r="EU7" s="67"/>
      <c r="EV7" s="67"/>
      <c r="EW7" s="67"/>
      <c r="EX7" s="67"/>
      <c r="EY7" s="67"/>
      <c r="EZ7" s="67"/>
      <c r="FA7" s="67"/>
      <c r="FB7" s="67"/>
      <c r="FC7" s="67"/>
      <c r="FD7" s="67"/>
      <c r="FE7" s="67"/>
      <c r="FF7" s="67"/>
      <c r="FG7" s="67"/>
      <c r="FH7" s="67"/>
      <c r="FI7" s="67"/>
      <c r="FJ7" s="67"/>
      <c r="FK7" s="67"/>
      <c r="FL7" s="67"/>
      <c r="FM7" s="67"/>
      <c r="FN7" s="67"/>
      <c r="FO7" s="67"/>
      <c r="FP7" s="67"/>
      <c r="FQ7" s="67"/>
      <c r="FR7" s="67"/>
      <c r="FS7" s="67"/>
      <c r="FT7" s="67"/>
      <c r="FU7" s="67"/>
      <c r="FV7" s="67"/>
      <c r="FW7" s="67"/>
      <c r="FX7" s="67"/>
      <c r="FY7" s="67"/>
      <c r="FZ7" s="67"/>
      <c r="GA7" s="67"/>
      <c r="GB7" s="67"/>
      <c r="GC7" s="67"/>
      <c r="GD7" s="67"/>
      <c r="GE7" s="67"/>
      <c r="GF7" s="67"/>
      <c r="GG7" s="67"/>
      <c r="GH7" s="67"/>
      <c r="GI7" s="67"/>
      <c r="GJ7" s="67"/>
      <c r="GK7" s="67"/>
      <c r="GL7" s="67"/>
      <c r="GM7" s="67"/>
      <c r="GN7" s="67"/>
      <c r="GO7" s="67"/>
      <c r="GP7" s="67"/>
      <c r="GQ7" s="67"/>
      <c r="GR7" s="67"/>
      <c r="GS7" s="67"/>
      <c r="GT7" s="67"/>
      <c r="GU7" s="67"/>
      <c r="GV7" s="67"/>
      <c r="GW7" s="67"/>
      <c r="GX7" s="67"/>
      <c r="GY7" s="67"/>
      <c r="GZ7" s="67"/>
      <c r="HA7" s="67"/>
      <c r="HB7" s="67"/>
      <c r="HC7" s="67"/>
      <c r="HD7" s="67"/>
      <c r="HE7" s="67"/>
      <c r="HF7" s="67"/>
      <c r="HG7" s="67"/>
      <c r="HH7" s="67"/>
      <c r="HI7" s="67"/>
      <c r="HJ7" s="67"/>
      <c r="HK7" s="67"/>
      <c r="HL7" s="67"/>
      <c r="HM7" s="67"/>
      <c r="HN7" s="67"/>
      <c r="HO7" s="67"/>
      <c r="HP7" s="67"/>
      <c r="HQ7" s="67"/>
      <c r="HR7" s="67"/>
      <c r="HS7" s="67"/>
      <c r="HT7" s="67"/>
      <c r="HU7" s="67"/>
      <c r="HV7" s="67"/>
      <c r="HW7" s="67"/>
      <c r="HX7" s="67"/>
      <c r="HY7" s="67"/>
      <c r="HZ7" s="67"/>
    </row>
    <row r="8" s="30" customFormat="1" ht="22" customHeight="1" spans="1:234">
      <c r="A8" s="10">
        <v>4</v>
      </c>
      <c r="B8" s="10" t="s">
        <v>443</v>
      </c>
      <c r="C8" s="13" t="s">
        <v>427</v>
      </c>
      <c r="D8" s="14"/>
      <c r="E8" s="14"/>
      <c r="F8" s="14"/>
      <c r="G8" s="15"/>
      <c r="H8" s="16">
        <f t="shared" si="0"/>
        <v>32.24</v>
      </c>
      <c r="I8" s="12">
        <v>578</v>
      </c>
      <c r="J8" s="43">
        <f t="shared" si="1"/>
        <v>18635</v>
      </c>
      <c r="K8" s="16" t="s">
        <v>441</v>
      </c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67"/>
      <c r="Y8" s="67"/>
      <c r="Z8" s="67"/>
      <c r="AA8" s="67"/>
      <c r="AB8" s="67"/>
      <c r="AC8" s="67"/>
      <c r="AD8" s="67"/>
      <c r="AE8" s="67"/>
      <c r="AF8" s="67"/>
      <c r="AG8" s="67"/>
      <c r="AH8" s="67"/>
      <c r="AI8" s="67"/>
      <c r="AJ8" s="67"/>
      <c r="AK8" s="67"/>
      <c r="AL8" s="67"/>
      <c r="AM8" s="67"/>
      <c r="AN8" s="67"/>
      <c r="AO8" s="67"/>
      <c r="AP8" s="67"/>
      <c r="AQ8" s="67"/>
      <c r="AR8" s="67"/>
      <c r="AS8" s="67"/>
      <c r="AT8" s="67"/>
      <c r="AU8" s="67"/>
      <c r="AV8" s="67"/>
      <c r="AW8" s="67"/>
      <c r="AX8" s="67"/>
      <c r="AY8" s="67"/>
      <c r="AZ8" s="67"/>
      <c r="BA8" s="67"/>
      <c r="BB8" s="67"/>
      <c r="BC8" s="67"/>
      <c r="BD8" s="67"/>
      <c r="BE8" s="67"/>
      <c r="BF8" s="67"/>
      <c r="BG8" s="67"/>
      <c r="BH8" s="67"/>
      <c r="BI8" s="67"/>
      <c r="BJ8" s="67"/>
      <c r="BK8" s="67"/>
      <c r="BL8" s="67"/>
      <c r="BM8" s="67"/>
      <c r="BN8" s="67"/>
      <c r="BO8" s="67"/>
      <c r="BP8" s="67"/>
      <c r="BQ8" s="67"/>
      <c r="BR8" s="67"/>
      <c r="BS8" s="67"/>
      <c r="BT8" s="67"/>
      <c r="BU8" s="67"/>
      <c r="BV8" s="67"/>
      <c r="BW8" s="67"/>
      <c r="BX8" s="67"/>
      <c r="BY8" s="67"/>
      <c r="BZ8" s="67"/>
      <c r="CA8" s="67"/>
      <c r="CB8" s="67"/>
      <c r="CC8" s="67"/>
      <c r="CD8" s="67"/>
      <c r="CE8" s="67"/>
      <c r="CF8" s="67"/>
      <c r="CG8" s="67"/>
      <c r="CH8" s="67"/>
      <c r="CI8" s="67"/>
      <c r="CJ8" s="67"/>
      <c r="CK8" s="67"/>
      <c r="CL8" s="67"/>
      <c r="CM8" s="67"/>
      <c r="CN8" s="67"/>
      <c r="CO8" s="67"/>
      <c r="CP8" s="67"/>
      <c r="CQ8" s="67"/>
      <c r="CR8" s="67"/>
      <c r="CS8" s="67"/>
      <c r="CT8" s="67"/>
      <c r="CU8" s="67"/>
      <c r="CV8" s="67"/>
      <c r="CW8" s="67"/>
      <c r="CX8" s="67"/>
      <c r="CY8" s="67"/>
      <c r="CZ8" s="67"/>
      <c r="DA8" s="67"/>
      <c r="DB8" s="67"/>
      <c r="DC8" s="67"/>
      <c r="DD8" s="67"/>
      <c r="DE8" s="67"/>
      <c r="DF8" s="67"/>
      <c r="DG8" s="67"/>
      <c r="DH8" s="67"/>
      <c r="DI8" s="67"/>
      <c r="DJ8" s="67"/>
      <c r="DK8" s="67"/>
      <c r="DL8" s="67"/>
      <c r="DM8" s="67"/>
      <c r="DN8" s="67"/>
      <c r="DO8" s="67"/>
      <c r="DP8" s="67"/>
      <c r="DQ8" s="67"/>
      <c r="DR8" s="67"/>
      <c r="DS8" s="67"/>
      <c r="DT8" s="67"/>
      <c r="DU8" s="67"/>
      <c r="DV8" s="67"/>
      <c r="DW8" s="67"/>
      <c r="DX8" s="67"/>
      <c r="DY8" s="67"/>
      <c r="DZ8" s="67"/>
      <c r="EA8" s="67"/>
      <c r="EB8" s="67"/>
      <c r="EC8" s="67"/>
      <c r="ED8" s="67"/>
      <c r="EE8" s="67"/>
      <c r="EF8" s="67"/>
      <c r="EG8" s="67"/>
      <c r="EH8" s="67"/>
      <c r="EI8" s="67"/>
      <c r="EJ8" s="67"/>
      <c r="EK8" s="67"/>
      <c r="EL8" s="67"/>
      <c r="EM8" s="67"/>
      <c r="EN8" s="67"/>
      <c r="EO8" s="67"/>
      <c r="EP8" s="67"/>
      <c r="EQ8" s="67"/>
      <c r="ER8" s="67"/>
      <c r="ES8" s="67"/>
      <c r="ET8" s="67"/>
      <c r="EU8" s="67"/>
      <c r="EV8" s="67"/>
      <c r="EW8" s="67"/>
      <c r="EX8" s="67"/>
      <c r="EY8" s="67"/>
      <c r="EZ8" s="67"/>
      <c r="FA8" s="67"/>
      <c r="FB8" s="67"/>
      <c r="FC8" s="67"/>
      <c r="FD8" s="67"/>
      <c r="FE8" s="67"/>
      <c r="FF8" s="67"/>
      <c r="FG8" s="67"/>
      <c r="FH8" s="67"/>
      <c r="FI8" s="67"/>
      <c r="FJ8" s="67"/>
      <c r="FK8" s="67"/>
      <c r="FL8" s="67"/>
      <c r="FM8" s="67"/>
      <c r="FN8" s="67"/>
      <c r="FO8" s="67"/>
      <c r="FP8" s="67"/>
      <c r="FQ8" s="67"/>
      <c r="FR8" s="67"/>
      <c r="FS8" s="67"/>
      <c r="FT8" s="67"/>
      <c r="FU8" s="67"/>
      <c r="FV8" s="67"/>
      <c r="FW8" s="67"/>
      <c r="FX8" s="67"/>
      <c r="FY8" s="67"/>
      <c r="FZ8" s="67"/>
      <c r="GA8" s="67"/>
      <c r="GB8" s="67"/>
      <c r="GC8" s="67"/>
      <c r="GD8" s="67"/>
      <c r="GE8" s="67"/>
      <c r="GF8" s="67"/>
      <c r="GG8" s="67"/>
      <c r="GH8" s="67"/>
      <c r="GI8" s="67"/>
      <c r="GJ8" s="67"/>
      <c r="GK8" s="67"/>
      <c r="GL8" s="67"/>
      <c r="GM8" s="67"/>
      <c r="GN8" s="67"/>
      <c r="GO8" s="67"/>
      <c r="GP8" s="67"/>
      <c r="GQ8" s="67"/>
      <c r="GR8" s="67"/>
      <c r="GS8" s="67"/>
      <c r="GT8" s="67"/>
      <c r="GU8" s="67"/>
      <c r="GV8" s="67"/>
      <c r="GW8" s="67"/>
      <c r="GX8" s="67"/>
      <c r="GY8" s="67"/>
      <c r="GZ8" s="67"/>
      <c r="HA8" s="67"/>
      <c r="HB8" s="67"/>
      <c r="HC8" s="67"/>
      <c r="HD8" s="67"/>
      <c r="HE8" s="67"/>
      <c r="HF8" s="67"/>
      <c r="HG8" s="67"/>
      <c r="HH8" s="67"/>
      <c r="HI8" s="67"/>
      <c r="HJ8" s="67"/>
      <c r="HK8" s="67"/>
      <c r="HL8" s="67"/>
      <c r="HM8" s="67"/>
      <c r="HN8" s="67"/>
      <c r="HO8" s="67"/>
      <c r="HP8" s="67"/>
      <c r="HQ8" s="67"/>
      <c r="HR8" s="67"/>
      <c r="HS8" s="67"/>
      <c r="HT8" s="67"/>
      <c r="HU8" s="67"/>
      <c r="HV8" s="67"/>
      <c r="HW8" s="67"/>
      <c r="HX8" s="67"/>
      <c r="HY8" s="67"/>
      <c r="HZ8" s="67"/>
    </row>
    <row r="9" s="30" customFormat="1" ht="22" customHeight="1" spans="1:234">
      <c r="A9" s="10">
        <v>5</v>
      </c>
      <c r="B9" s="10" t="s">
        <v>444</v>
      </c>
      <c r="C9" s="13" t="s">
        <v>282</v>
      </c>
      <c r="D9" s="14"/>
      <c r="E9" s="14"/>
      <c r="F9" s="14"/>
      <c r="G9" s="15"/>
      <c r="H9" s="16">
        <f>6.2*6.1+1.8*0.6</f>
        <v>38.9</v>
      </c>
      <c r="I9" s="12">
        <v>601</v>
      </c>
      <c r="J9" s="43">
        <f t="shared" si="1"/>
        <v>23379</v>
      </c>
      <c r="K9" s="16" t="s">
        <v>445</v>
      </c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67"/>
      <c r="Y9" s="67"/>
      <c r="Z9" s="67"/>
      <c r="AA9" s="67"/>
      <c r="AB9" s="67"/>
      <c r="AC9" s="67"/>
      <c r="AD9" s="67"/>
      <c r="AE9" s="67"/>
      <c r="AF9" s="67"/>
      <c r="AG9" s="67"/>
      <c r="AH9" s="67"/>
      <c r="AI9" s="67"/>
      <c r="AJ9" s="67"/>
      <c r="AK9" s="67"/>
      <c r="AL9" s="67"/>
      <c r="AM9" s="67"/>
      <c r="AN9" s="67"/>
      <c r="AO9" s="67"/>
      <c r="AP9" s="67"/>
      <c r="AQ9" s="67"/>
      <c r="AR9" s="67"/>
      <c r="AS9" s="67"/>
      <c r="AT9" s="67"/>
      <c r="AU9" s="67"/>
      <c r="AV9" s="67"/>
      <c r="AW9" s="67"/>
      <c r="AX9" s="67"/>
      <c r="AY9" s="67"/>
      <c r="AZ9" s="67"/>
      <c r="BA9" s="67"/>
      <c r="BB9" s="67"/>
      <c r="BC9" s="67"/>
      <c r="BD9" s="67"/>
      <c r="BE9" s="67"/>
      <c r="BF9" s="67"/>
      <c r="BG9" s="67"/>
      <c r="BH9" s="67"/>
      <c r="BI9" s="67"/>
      <c r="BJ9" s="67"/>
      <c r="BK9" s="67"/>
      <c r="BL9" s="67"/>
      <c r="BM9" s="67"/>
      <c r="BN9" s="67"/>
      <c r="BO9" s="67"/>
      <c r="BP9" s="67"/>
      <c r="BQ9" s="67"/>
      <c r="BR9" s="67"/>
      <c r="BS9" s="67"/>
      <c r="BT9" s="67"/>
      <c r="BU9" s="67"/>
      <c r="BV9" s="67"/>
      <c r="BW9" s="67"/>
      <c r="BX9" s="67"/>
      <c r="BY9" s="67"/>
      <c r="BZ9" s="67"/>
      <c r="CA9" s="67"/>
      <c r="CB9" s="67"/>
      <c r="CC9" s="67"/>
      <c r="CD9" s="67"/>
      <c r="CE9" s="67"/>
      <c r="CF9" s="67"/>
      <c r="CG9" s="67"/>
      <c r="CH9" s="67"/>
      <c r="CI9" s="67"/>
      <c r="CJ9" s="67"/>
      <c r="CK9" s="67"/>
      <c r="CL9" s="67"/>
      <c r="CM9" s="67"/>
      <c r="CN9" s="67"/>
      <c r="CO9" s="67"/>
      <c r="CP9" s="67"/>
      <c r="CQ9" s="67"/>
      <c r="CR9" s="67"/>
      <c r="CS9" s="67"/>
      <c r="CT9" s="67"/>
      <c r="CU9" s="67"/>
      <c r="CV9" s="67"/>
      <c r="CW9" s="67"/>
      <c r="CX9" s="67"/>
      <c r="CY9" s="67"/>
      <c r="CZ9" s="67"/>
      <c r="DA9" s="67"/>
      <c r="DB9" s="67"/>
      <c r="DC9" s="67"/>
      <c r="DD9" s="67"/>
      <c r="DE9" s="67"/>
      <c r="DF9" s="67"/>
      <c r="DG9" s="67"/>
      <c r="DH9" s="67"/>
      <c r="DI9" s="67"/>
      <c r="DJ9" s="67"/>
      <c r="DK9" s="67"/>
      <c r="DL9" s="67"/>
      <c r="DM9" s="67"/>
      <c r="DN9" s="67"/>
      <c r="DO9" s="67"/>
      <c r="DP9" s="67"/>
      <c r="DQ9" s="67"/>
      <c r="DR9" s="67"/>
      <c r="DS9" s="67"/>
      <c r="DT9" s="67"/>
      <c r="DU9" s="67"/>
      <c r="DV9" s="67"/>
      <c r="DW9" s="67"/>
      <c r="DX9" s="67"/>
      <c r="DY9" s="67"/>
      <c r="DZ9" s="67"/>
      <c r="EA9" s="67"/>
      <c r="EB9" s="67"/>
      <c r="EC9" s="67"/>
      <c r="ED9" s="67"/>
      <c r="EE9" s="67"/>
      <c r="EF9" s="67"/>
      <c r="EG9" s="67"/>
      <c r="EH9" s="67"/>
      <c r="EI9" s="67"/>
      <c r="EJ9" s="67"/>
      <c r="EK9" s="67"/>
      <c r="EL9" s="67"/>
      <c r="EM9" s="67"/>
      <c r="EN9" s="67"/>
      <c r="EO9" s="67"/>
      <c r="EP9" s="67"/>
      <c r="EQ9" s="67"/>
      <c r="ER9" s="67"/>
      <c r="ES9" s="67"/>
      <c r="ET9" s="67"/>
      <c r="EU9" s="67"/>
      <c r="EV9" s="67"/>
      <c r="EW9" s="67"/>
      <c r="EX9" s="67"/>
      <c r="EY9" s="67"/>
      <c r="EZ9" s="67"/>
      <c r="FA9" s="67"/>
      <c r="FB9" s="67"/>
      <c r="FC9" s="67"/>
      <c r="FD9" s="67"/>
      <c r="FE9" s="67"/>
      <c r="FF9" s="67"/>
      <c r="FG9" s="67"/>
      <c r="FH9" s="67"/>
      <c r="FI9" s="67"/>
      <c r="FJ9" s="67"/>
      <c r="FK9" s="67"/>
      <c r="FL9" s="67"/>
      <c r="FM9" s="67"/>
      <c r="FN9" s="67"/>
      <c r="FO9" s="67"/>
      <c r="FP9" s="67"/>
      <c r="FQ9" s="67"/>
      <c r="FR9" s="67"/>
      <c r="FS9" s="67"/>
      <c r="FT9" s="67"/>
      <c r="FU9" s="67"/>
      <c r="FV9" s="67"/>
      <c r="FW9" s="67"/>
      <c r="FX9" s="67"/>
      <c r="FY9" s="67"/>
      <c r="FZ9" s="67"/>
      <c r="GA9" s="67"/>
      <c r="GB9" s="67"/>
      <c r="GC9" s="67"/>
      <c r="GD9" s="67"/>
      <c r="GE9" s="67"/>
      <c r="GF9" s="67"/>
      <c r="GG9" s="67"/>
      <c r="GH9" s="67"/>
      <c r="GI9" s="67"/>
      <c r="GJ9" s="67"/>
      <c r="GK9" s="67"/>
      <c r="GL9" s="67"/>
      <c r="GM9" s="67"/>
      <c r="GN9" s="67"/>
      <c r="GO9" s="67"/>
      <c r="GP9" s="67"/>
      <c r="GQ9" s="67"/>
      <c r="GR9" s="67"/>
      <c r="GS9" s="67"/>
      <c r="GT9" s="67"/>
      <c r="GU9" s="67"/>
      <c r="GV9" s="67"/>
      <c r="GW9" s="67"/>
      <c r="GX9" s="67"/>
      <c r="GY9" s="67"/>
      <c r="GZ9" s="67"/>
      <c r="HA9" s="67"/>
      <c r="HB9" s="67"/>
      <c r="HC9" s="67"/>
      <c r="HD9" s="67"/>
      <c r="HE9" s="67"/>
      <c r="HF9" s="67"/>
      <c r="HG9" s="67"/>
      <c r="HH9" s="67"/>
      <c r="HI9" s="67"/>
      <c r="HJ9" s="67"/>
      <c r="HK9" s="67"/>
      <c r="HL9" s="67"/>
      <c r="HM9" s="67"/>
      <c r="HN9" s="67"/>
      <c r="HO9" s="67"/>
      <c r="HP9" s="67"/>
      <c r="HQ9" s="67"/>
      <c r="HR9" s="67"/>
      <c r="HS9" s="67"/>
      <c r="HT9" s="67"/>
      <c r="HU9" s="67"/>
      <c r="HV9" s="67"/>
      <c r="HW9" s="67"/>
      <c r="HX9" s="67"/>
      <c r="HY9" s="67"/>
      <c r="HZ9" s="67"/>
    </row>
    <row r="10" s="30" customFormat="1" ht="22" customHeight="1" spans="1:234">
      <c r="A10" s="6">
        <v>6</v>
      </c>
      <c r="B10" s="75" t="s">
        <v>446</v>
      </c>
      <c r="C10" s="63" t="s">
        <v>282</v>
      </c>
      <c r="D10" s="14"/>
      <c r="E10" s="14"/>
      <c r="F10" s="14"/>
      <c r="G10" s="15"/>
      <c r="H10" s="55">
        <f>6.2*6.1+1.8*0.6</f>
        <v>38.9</v>
      </c>
      <c r="I10" s="69">
        <v>601</v>
      </c>
      <c r="J10" s="48">
        <f t="shared" si="1"/>
        <v>23379</v>
      </c>
      <c r="K10" s="55" t="s">
        <v>445</v>
      </c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67"/>
      <c r="Y10" s="67"/>
      <c r="Z10" s="67"/>
      <c r="AA10" s="67"/>
      <c r="AB10" s="67"/>
      <c r="AC10" s="67"/>
      <c r="AD10" s="67"/>
      <c r="AE10" s="67"/>
      <c r="AF10" s="67"/>
      <c r="AG10" s="67"/>
      <c r="AH10" s="67"/>
      <c r="AI10" s="67"/>
      <c r="AJ10" s="67"/>
      <c r="AK10" s="67"/>
      <c r="AL10" s="67"/>
      <c r="AM10" s="67"/>
      <c r="AN10" s="67"/>
      <c r="AO10" s="67"/>
      <c r="AP10" s="67"/>
      <c r="AQ10" s="67"/>
      <c r="AR10" s="67"/>
      <c r="AS10" s="67"/>
      <c r="AT10" s="67"/>
      <c r="AU10" s="67"/>
      <c r="AV10" s="67"/>
      <c r="AW10" s="67"/>
      <c r="AX10" s="67"/>
      <c r="AY10" s="67"/>
      <c r="AZ10" s="67"/>
      <c r="BA10" s="67"/>
      <c r="BB10" s="67"/>
      <c r="BC10" s="67"/>
      <c r="BD10" s="67"/>
      <c r="BE10" s="67"/>
      <c r="BF10" s="67"/>
      <c r="BG10" s="67"/>
      <c r="BH10" s="67"/>
      <c r="BI10" s="67"/>
      <c r="BJ10" s="67"/>
      <c r="BK10" s="67"/>
      <c r="BL10" s="67"/>
      <c r="BM10" s="67"/>
      <c r="BN10" s="67"/>
      <c r="BO10" s="67"/>
      <c r="BP10" s="67"/>
      <c r="BQ10" s="67"/>
      <c r="BR10" s="67"/>
      <c r="BS10" s="67"/>
      <c r="BT10" s="67"/>
      <c r="BU10" s="67"/>
      <c r="BV10" s="67"/>
      <c r="BW10" s="67"/>
      <c r="BX10" s="67"/>
      <c r="BY10" s="67"/>
      <c r="BZ10" s="67"/>
      <c r="CA10" s="67"/>
      <c r="CB10" s="67"/>
      <c r="CC10" s="67"/>
      <c r="CD10" s="67"/>
      <c r="CE10" s="67"/>
      <c r="CF10" s="67"/>
      <c r="CG10" s="67"/>
      <c r="CH10" s="67"/>
      <c r="CI10" s="67"/>
      <c r="CJ10" s="67"/>
      <c r="CK10" s="67"/>
      <c r="CL10" s="67"/>
      <c r="CM10" s="67"/>
      <c r="CN10" s="67"/>
      <c r="CO10" s="67"/>
      <c r="CP10" s="67"/>
      <c r="CQ10" s="67"/>
      <c r="CR10" s="67"/>
      <c r="CS10" s="67"/>
      <c r="CT10" s="67"/>
      <c r="CU10" s="67"/>
      <c r="CV10" s="67"/>
      <c r="CW10" s="67"/>
      <c r="CX10" s="67"/>
      <c r="CY10" s="67"/>
      <c r="CZ10" s="67"/>
      <c r="DA10" s="67"/>
      <c r="DB10" s="67"/>
      <c r="DC10" s="67"/>
      <c r="DD10" s="67"/>
      <c r="DE10" s="67"/>
      <c r="DF10" s="67"/>
      <c r="DG10" s="67"/>
      <c r="DH10" s="67"/>
      <c r="DI10" s="67"/>
      <c r="DJ10" s="67"/>
      <c r="DK10" s="67"/>
      <c r="DL10" s="67"/>
      <c r="DM10" s="67"/>
      <c r="DN10" s="67"/>
      <c r="DO10" s="67"/>
      <c r="DP10" s="67"/>
      <c r="DQ10" s="67"/>
      <c r="DR10" s="67"/>
      <c r="DS10" s="67"/>
      <c r="DT10" s="67"/>
      <c r="DU10" s="67"/>
      <c r="DV10" s="67"/>
      <c r="DW10" s="67"/>
      <c r="DX10" s="67"/>
      <c r="DY10" s="67"/>
      <c r="DZ10" s="67"/>
      <c r="EA10" s="67"/>
      <c r="EB10" s="67"/>
      <c r="EC10" s="67"/>
      <c r="ED10" s="67"/>
      <c r="EE10" s="67"/>
      <c r="EF10" s="67"/>
      <c r="EG10" s="67"/>
      <c r="EH10" s="67"/>
      <c r="EI10" s="67"/>
      <c r="EJ10" s="67"/>
      <c r="EK10" s="67"/>
      <c r="EL10" s="67"/>
      <c r="EM10" s="67"/>
      <c r="EN10" s="67"/>
      <c r="EO10" s="67"/>
      <c r="EP10" s="67"/>
      <c r="EQ10" s="67"/>
      <c r="ER10" s="67"/>
      <c r="ES10" s="67"/>
      <c r="ET10" s="67"/>
      <c r="EU10" s="67"/>
      <c r="EV10" s="67"/>
      <c r="EW10" s="67"/>
      <c r="EX10" s="67"/>
      <c r="EY10" s="67"/>
      <c r="EZ10" s="67"/>
      <c r="FA10" s="67"/>
      <c r="FB10" s="67"/>
      <c r="FC10" s="67"/>
      <c r="FD10" s="67"/>
      <c r="FE10" s="67"/>
      <c r="FF10" s="67"/>
      <c r="FG10" s="67"/>
      <c r="FH10" s="67"/>
      <c r="FI10" s="67"/>
      <c r="FJ10" s="67"/>
      <c r="FK10" s="67"/>
      <c r="FL10" s="67"/>
      <c r="FM10" s="67"/>
      <c r="FN10" s="67"/>
      <c r="FO10" s="67"/>
      <c r="FP10" s="67"/>
      <c r="FQ10" s="67"/>
      <c r="FR10" s="67"/>
      <c r="FS10" s="67"/>
      <c r="FT10" s="67"/>
      <c r="FU10" s="67"/>
      <c r="FV10" s="67"/>
      <c r="FW10" s="67"/>
      <c r="FX10" s="67"/>
      <c r="FY10" s="67"/>
      <c r="FZ10" s="67"/>
      <c r="GA10" s="67"/>
      <c r="GB10" s="67"/>
      <c r="GC10" s="67"/>
      <c r="GD10" s="67"/>
      <c r="GE10" s="67"/>
      <c r="GF10" s="67"/>
      <c r="GG10" s="67"/>
      <c r="GH10" s="67"/>
      <c r="GI10" s="67"/>
      <c r="GJ10" s="67"/>
      <c r="GK10" s="67"/>
      <c r="GL10" s="67"/>
      <c r="GM10" s="67"/>
      <c r="GN10" s="67"/>
      <c r="GO10" s="67"/>
      <c r="GP10" s="67"/>
      <c r="GQ10" s="67"/>
      <c r="GR10" s="67"/>
      <c r="GS10" s="67"/>
      <c r="GT10" s="67"/>
      <c r="GU10" s="67"/>
      <c r="GV10" s="67"/>
      <c r="GW10" s="67"/>
      <c r="GX10" s="67"/>
      <c r="GY10" s="67"/>
      <c r="GZ10" s="67"/>
      <c r="HA10" s="67"/>
      <c r="HB10" s="67"/>
      <c r="HC10" s="67"/>
      <c r="HD10" s="67"/>
      <c r="HE10" s="67"/>
      <c r="HF10" s="67"/>
      <c r="HG10" s="67"/>
      <c r="HH10" s="67"/>
      <c r="HI10" s="67"/>
      <c r="HJ10" s="67"/>
      <c r="HK10" s="67"/>
      <c r="HL10" s="67"/>
      <c r="HM10" s="67"/>
      <c r="HN10" s="67"/>
      <c r="HO10" s="67"/>
      <c r="HP10" s="67"/>
      <c r="HQ10" s="67"/>
      <c r="HR10" s="67"/>
      <c r="HS10" s="67"/>
      <c r="HT10" s="67"/>
      <c r="HU10" s="67"/>
      <c r="HV10" s="67"/>
      <c r="HW10" s="67"/>
      <c r="HX10" s="67"/>
      <c r="HY10" s="67"/>
      <c r="HZ10" s="67"/>
    </row>
    <row r="11" s="30" customFormat="1" ht="22" customHeight="1" spans="1:234">
      <c r="A11" s="10">
        <v>7</v>
      </c>
      <c r="B11" s="10" t="s">
        <v>447</v>
      </c>
      <c r="C11" s="13" t="s">
        <v>427</v>
      </c>
      <c r="D11" s="14"/>
      <c r="E11" s="14"/>
      <c r="F11" s="14"/>
      <c r="G11" s="15"/>
      <c r="H11" s="16">
        <f>8.9*6.2</f>
        <v>55.18</v>
      </c>
      <c r="I11" s="12">
        <v>536</v>
      </c>
      <c r="J11" s="43">
        <f t="shared" si="1"/>
        <v>29576</v>
      </c>
      <c r="K11" s="16" t="s">
        <v>448</v>
      </c>
      <c r="L11" s="67"/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67"/>
      <c r="X11" s="67"/>
      <c r="Y11" s="67"/>
      <c r="Z11" s="67"/>
      <c r="AA11" s="67"/>
      <c r="AB11" s="67"/>
      <c r="AC11" s="67"/>
      <c r="AD11" s="67"/>
      <c r="AE11" s="67"/>
      <c r="AF11" s="67"/>
      <c r="AG11" s="67"/>
      <c r="AH11" s="67"/>
      <c r="AI11" s="67"/>
      <c r="AJ11" s="67"/>
      <c r="AK11" s="67"/>
      <c r="AL11" s="67"/>
      <c r="AM11" s="67"/>
      <c r="AN11" s="67"/>
      <c r="AO11" s="67"/>
      <c r="AP11" s="67"/>
      <c r="AQ11" s="67"/>
      <c r="AR11" s="67"/>
      <c r="AS11" s="67"/>
      <c r="AT11" s="67"/>
      <c r="AU11" s="67"/>
      <c r="AV11" s="67"/>
      <c r="AW11" s="67"/>
      <c r="AX11" s="67"/>
      <c r="AY11" s="67"/>
      <c r="AZ11" s="67"/>
      <c r="BA11" s="67"/>
      <c r="BB11" s="67"/>
      <c r="BC11" s="67"/>
      <c r="BD11" s="67"/>
      <c r="BE11" s="67"/>
      <c r="BF11" s="67"/>
      <c r="BG11" s="67"/>
      <c r="BH11" s="67"/>
      <c r="BI11" s="67"/>
      <c r="BJ11" s="67"/>
      <c r="BK11" s="67"/>
      <c r="BL11" s="67"/>
      <c r="BM11" s="67"/>
      <c r="BN11" s="67"/>
      <c r="BO11" s="67"/>
      <c r="BP11" s="67"/>
      <c r="BQ11" s="67"/>
      <c r="BR11" s="67"/>
      <c r="BS11" s="67"/>
      <c r="BT11" s="67"/>
      <c r="BU11" s="67"/>
      <c r="BV11" s="67"/>
      <c r="BW11" s="67"/>
      <c r="BX11" s="67"/>
      <c r="BY11" s="67"/>
      <c r="BZ11" s="67"/>
      <c r="CA11" s="67"/>
      <c r="CB11" s="67"/>
      <c r="CC11" s="67"/>
      <c r="CD11" s="67"/>
      <c r="CE11" s="67"/>
      <c r="CF11" s="67"/>
      <c r="CG11" s="67"/>
      <c r="CH11" s="67"/>
      <c r="CI11" s="67"/>
      <c r="CJ11" s="67"/>
      <c r="CK11" s="67"/>
      <c r="CL11" s="67"/>
      <c r="CM11" s="67"/>
      <c r="CN11" s="67"/>
      <c r="CO11" s="67"/>
      <c r="CP11" s="67"/>
      <c r="CQ11" s="67"/>
      <c r="CR11" s="67"/>
      <c r="CS11" s="67"/>
      <c r="CT11" s="67"/>
      <c r="CU11" s="67"/>
      <c r="CV11" s="67"/>
      <c r="CW11" s="67"/>
      <c r="CX11" s="67"/>
      <c r="CY11" s="67"/>
      <c r="CZ11" s="67"/>
      <c r="DA11" s="67"/>
      <c r="DB11" s="67"/>
      <c r="DC11" s="67"/>
      <c r="DD11" s="67"/>
      <c r="DE11" s="67"/>
      <c r="DF11" s="67"/>
      <c r="DG11" s="67"/>
      <c r="DH11" s="67"/>
      <c r="DI11" s="67"/>
      <c r="DJ11" s="67"/>
      <c r="DK11" s="67"/>
      <c r="DL11" s="67"/>
      <c r="DM11" s="67"/>
      <c r="DN11" s="67"/>
      <c r="DO11" s="67"/>
      <c r="DP11" s="67"/>
      <c r="DQ11" s="67"/>
      <c r="DR11" s="67"/>
      <c r="DS11" s="67"/>
      <c r="DT11" s="67"/>
      <c r="DU11" s="67"/>
      <c r="DV11" s="67"/>
      <c r="DW11" s="67"/>
      <c r="DX11" s="67"/>
      <c r="DY11" s="67"/>
      <c r="DZ11" s="67"/>
      <c r="EA11" s="67"/>
      <c r="EB11" s="67"/>
      <c r="EC11" s="67"/>
      <c r="ED11" s="67"/>
      <c r="EE11" s="67"/>
      <c r="EF11" s="67"/>
      <c r="EG11" s="67"/>
      <c r="EH11" s="67"/>
      <c r="EI11" s="67"/>
      <c r="EJ11" s="67"/>
      <c r="EK11" s="67"/>
      <c r="EL11" s="67"/>
      <c r="EM11" s="67"/>
      <c r="EN11" s="67"/>
      <c r="EO11" s="67"/>
      <c r="EP11" s="67"/>
      <c r="EQ11" s="67"/>
      <c r="ER11" s="67"/>
      <c r="ES11" s="67"/>
      <c r="ET11" s="67"/>
      <c r="EU11" s="67"/>
      <c r="EV11" s="67"/>
      <c r="EW11" s="67"/>
      <c r="EX11" s="67"/>
      <c r="EY11" s="67"/>
      <c r="EZ11" s="67"/>
      <c r="FA11" s="67"/>
      <c r="FB11" s="67"/>
      <c r="FC11" s="67"/>
      <c r="FD11" s="67"/>
      <c r="FE11" s="67"/>
      <c r="FF11" s="67"/>
      <c r="FG11" s="67"/>
      <c r="FH11" s="67"/>
      <c r="FI11" s="67"/>
      <c r="FJ11" s="67"/>
      <c r="FK11" s="67"/>
      <c r="FL11" s="67"/>
      <c r="FM11" s="67"/>
      <c r="FN11" s="67"/>
      <c r="FO11" s="67"/>
      <c r="FP11" s="67"/>
      <c r="FQ11" s="67"/>
      <c r="FR11" s="67"/>
      <c r="FS11" s="67"/>
      <c r="FT11" s="67"/>
      <c r="FU11" s="67"/>
      <c r="FV11" s="67"/>
      <c r="FW11" s="67"/>
      <c r="FX11" s="67"/>
      <c r="FY11" s="67"/>
      <c r="FZ11" s="67"/>
      <c r="GA11" s="67"/>
      <c r="GB11" s="67"/>
      <c r="GC11" s="67"/>
      <c r="GD11" s="67"/>
      <c r="GE11" s="67"/>
      <c r="GF11" s="67"/>
      <c r="GG11" s="67"/>
      <c r="GH11" s="67"/>
      <c r="GI11" s="67"/>
      <c r="GJ11" s="67"/>
      <c r="GK11" s="67"/>
      <c r="GL11" s="67"/>
      <c r="GM11" s="67"/>
      <c r="GN11" s="67"/>
      <c r="GO11" s="67"/>
      <c r="GP11" s="67"/>
      <c r="GQ11" s="67"/>
      <c r="GR11" s="67"/>
      <c r="GS11" s="67"/>
      <c r="GT11" s="67"/>
      <c r="GU11" s="67"/>
      <c r="GV11" s="67"/>
      <c r="GW11" s="67"/>
      <c r="GX11" s="67"/>
      <c r="GY11" s="67"/>
      <c r="GZ11" s="67"/>
      <c r="HA11" s="67"/>
      <c r="HB11" s="67"/>
      <c r="HC11" s="67"/>
      <c r="HD11" s="67"/>
      <c r="HE11" s="67"/>
      <c r="HF11" s="67"/>
      <c r="HG11" s="67"/>
      <c r="HH11" s="67"/>
      <c r="HI11" s="67"/>
      <c r="HJ11" s="67"/>
      <c r="HK11" s="67"/>
      <c r="HL11" s="67"/>
      <c r="HM11" s="67"/>
      <c r="HN11" s="67"/>
      <c r="HO11" s="67"/>
      <c r="HP11" s="67"/>
      <c r="HQ11" s="67"/>
      <c r="HR11" s="67"/>
      <c r="HS11" s="67"/>
      <c r="HT11" s="67"/>
      <c r="HU11" s="67"/>
      <c r="HV11" s="67"/>
      <c r="HW11" s="67"/>
      <c r="HX11" s="67"/>
      <c r="HY11" s="67"/>
      <c r="HZ11" s="67"/>
    </row>
    <row r="12" s="30" customFormat="1" ht="18" customHeight="1" spans="1:234">
      <c r="A12" s="10">
        <v>8</v>
      </c>
      <c r="B12" s="10" t="s">
        <v>449</v>
      </c>
      <c r="C12" s="13" t="s">
        <v>427</v>
      </c>
      <c r="D12" s="14"/>
      <c r="E12" s="14"/>
      <c r="F12" s="14"/>
      <c r="G12" s="15"/>
      <c r="H12" s="16">
        <f>10.3*6.1+1.95*1.7+0.7*2.4</f>
        <v>67.83</v>
      </c>
      <c r="I12" s="12">
        <v>687</v>
      </c>
      <c r="J12" s="43">
        <f t="shared" si="1"/>
        <v>46599</v>
      </c>
      <c r="K12" s="16" t="s">
        <v>450</v>
      </c>
      <c r="L12" s="67"/>
      <c r="M12" s="67"/>
      <c r="N12" s="67"/>
      <c r="O12" s="67"/>
      <c r="P12" s="67"/>
      <c r="Q12" s="67"/>
      <c r="R12" s="67"/>
      <c r="S12" s="67"/>
      <c r="T12" s="67"/>
      <c r="U12" s="67"/>
      <c r="V12" s="67"/>
      <c r="W12" s="67"/>
      <c r="X12" s="67"/>
      <c r="Y12" s="67"/>
      <c r="Z12" s="67"/>
      <c r="AA12" s="67"/>
      <c r="AB12" s="67"/>
      <c r="AC12" s="67"/>
      <c r="AD12" s="67"/>
      <c r="AE12" s="67"/>
      <c r="AF12" s="67"/>
      <c r="AG12" s="67"/>
      <c r="AH12" s="67"/>
      <c r="AI12" s="67"/>
      <c r="AJ12" s="67"/>
      <c r="AK12" s="67"/>
      <c r="AL12" s="67"/>
      <c r="AM12" s="67"/>
      <c r="AN12" s="67"/>
      <c r="AO12" s="67"/>
      <c r="AP12" s="67"/>
      <c r="AQ12" s="67"/>
      <c r="AR12" s="67"/>
      <c r="AS12" s="67"/>
      <c r="AT12" s="67"/>
      <c r="AU12" s="67"/>
      <c r="AV12" s="67"/>
      <c r="AW12" s="67"/>
      <c r="AX12" s="67"/>
      <c r="AY12" s="67"/>
      <c r="AZ12" s="67"/>
      <c r="BA12" s="67"/>
      <c r="BB12" s="67"/>
      <c r="BC12" s="67"/>
      <c r="BD12" s="67"/>
      <c r="BE12" s="67"/>
      <c r="BF12" s="67"/>
      <c r="BG12" s="67"/>
      <c r="BH12" s="67"/>
      <c r="BI12" s="67"/>
      <c r="BJ12" s="67"/>
      <c r="BK12" s="67"/>
      <c r="BL12" s="67"/>
      <c r="BM12" s="67"/>
      <c r="BN12" s="67"/>
      <c r="BO12" s="67"/>
      <c r="BP12" s="67"/>
      <c r="BQ12" s="67"/>
      <c r="BR12" s="67"/>
      <c r="BS12" s="67"/>
      <c r="BT12" s="67"/>
      <c r="BU12" s="67"/>
      <c r="BV12" s="67"/>
      <c r="BW12" s="67"/>
      <c r="BX12" s="67"/>
      <c r="BY12" s="67"/>
      <c r="BZ12" s="67"/>
      <c r="CA12" s="67"/>
      <c r="CB12" s="67"/>
      <c r="CC12" s="67"/>
      <c r="CD12" s="67"/>
      <c r="CE12" s="67"/>
      <c r="CF12" s="67"/>
      <c r="CG12" s="67"/>
      <c r="CH12" s="67"/>
      <c r="CI12" s="67"/>
      <c r="CJ12" s="67"/>
      <c r="CK12" s="67"/>
      <c r="CL12" s="67"/>
      <c r="CM12" s="67"/>
      <c r="CN12" s="67"/>
      <c r="CO12" s="67"/>
      <c r="CP12" s="67"/>
      <c r="CQ12" s="67"/>
      <c r="CR12" s="67"/>
      <c r="CS12" s="67"/>
      <c r="CT12" s="67"/>
      <c r="CU12" s="67"/>
      <c r="CV12" s="67"/>
      <c r="CW12" s="67"/>
      <c r="CX12" s="67"/>
      <c r="CY12" s="67"/>
      <c r="CZ12" s="67"/>
      <c r="DA12" s="67"/>
      <c r="DB12" s="67"/>
      <c r="DC12" s="67"/>
      <c r="DD12" s="67"/>
      <c r="DE12" s="67"/>
      <c r="DF12" s="67"/>
      <c r="DG12" s="67"/>
      <c r="DH12" s="67"/>
      <c r="DI12" s="67"/>
      <c r="DJ12" s="67"/>
      <c r="DK12" s="67"/>
      <c r="DL12" s="67"/>
      <c r="DM12" s="67"/>
      <c r="DN12" s="67"/>
      <c r="DO12" s="67"/>
      <c r="DP12" s="67"/>
      <c r="DQ12" s="67"/>
      <c r="DR12" s="67"/>
      <c r="DS12" s="67"/>
      <c r="DT12" s="67"/>
      <c r="DU12" s="67"/>
      <c r="DV12" s="67"/>
      <c r="DW12" s="67"/>
      <c r="DX12" s="67"/>
      <c r="DY12" s="67"/>
      <c r="DZ12" s="67"/>
      <c r="EA12" s="67"/>
      <c r="EB12" s="67"/>
      <c r="EC12" s="67"/>
      <c r="ED12" s="67"/>
      <c r="EE12" s="67"/>
      <c r="EF12" s="67"/>
      <c r="EG12" s="67"/>
      <c r="EH12" s="67"/>
      <c r="EI12" s="67"/>
      <c r="EJ12" s="67"/>
      <c r="EK12" s="67"/>
      <c r="EL12" s="67"/>
      <c r="EM12" s="67"/>
      <c r="EN12" s="67"/>
      <c r="EO12" s="67"/>
      <c r="EP12" s="67"/>
      <c r="EQ12" s="67"/>
      <c r="ER12" s="67"/>
      <c r="ES12" s="67"/>
      <c r="ET12" s="67"/>
      <c r="EU12" s="67"/>
      <c r="EV12" s="67"/>
      <c r="EW12" s="67"/>
      <c r="EX12" s="67"/>
      <c r="EY12" s="67"/>
      <c r="EZ12" s="67"/>
      <c r="FA12" s="67"/>
      <c r="FB12" s="67"/>
      <c r="FC12" s="67"/>
      <c r="FD12" s="67"/>
      <c r="FE12" s="67"/>
      <c r="FF12" s="67"/>
      <c r="FG12" s="67"/>
      <c r="FH12" s="67"/>
      <c r="FI12" s="67"/>
      <c r="FJ12" s="67"/>
      <c r="FK12" s="67"/>
      <c r="FL12" s="67"/>
      <c r="FM12" s="67"/>
      <c r="FN12" s="67"/>
      <c r="FO12" s="67"/>
      <c r="FP12" s="67"/>
      <c r="FQ12" s="67"/>
      <c r="FR12" s="67"/>
      <c r="FS12" s="67"/>
      <c r="FT12" s="67"/>
      <c r="FU12" s="67"/>
      <c r="FV12" s="67"/>
      <c r="FW12" s="67"/>
      <c r="FX12" s="67"/>
      <c r="FY12" s="67"/>
      <c r="FZ12" s="67"/>
      <c r="GA12" s="67"/>
      <c r="GB12" s="67"/>
      <c r="GC12" s="67"/>
      <c r="GD12" s="67"/>
      <c r="GE12" s="67"/>
      <c r="GF12" s="67"/>
      <c r="GG12" s="67"/>
      <c r="GH12" s="67"/>
      <c r="GI12" s="67"/>
      <c r="GJ12" s="67"/>
      <c r="GK12" s="67"/>
      <c r="GL12" s="67"/>
      <c r="GM12" s="67"/>
      <c r="GN12" s="67"/>
      <c r="GO12" s="67"/>
      <c r="GP12" s="67"/>
      <c r="GQ12" s="67"/>
      <c r="GR12" s="67"/>
      <c r="GS12" s="67"/>
      <c r="GT12" s="67"/>
      <c r="GU12" s="67"/>
      <c r="GV12" s="67"/>
      <c r="GW12" s="67"/>
      <c r="GX12" s="67"/>
      <c r="GY12" s="67"/>
      <c r="GZ12" s="67"/>
      <c r="HA12" s="67"/>
      <c r="HB12" s="67"/>
      <c r="HC12" s="67"/>
      <c r="HD12" s="67"/>
      <c r="HE12" s="67"/>
      <c r="HF12" s="67"/>
      <c r="HG12" s="67"/>
      <c r="HH12" s="67"/>
      <c r="HI12" s="67"/>
      <c r="HJ12" s="67"/>
      <c r="HK12" s="67"/>
      <c r="HL12" s="67"/>
      <c r="HM12" s="67"/>
      <c r="HN12" s="67"/>
      <c r="HO12" s="67"/>
      <c r="HP12" s="67"/>
      <c r="HQ12" s="67"/>
      <c r="HR12" s="67"/>
      <c r="HS12" s="67"/>
      <c r="HT12" s="67"/>
      <c r="HU12" s="67"/>
      <c r="HV12" s="67"/>
      <c r="HW12" s="67"/>
      <c r="HX12" s="67"/>
      <c r="HY12" s="67"/>
      <c r="HZ12" s="67"/>
    </row>
    <row r="13" s="30" customFormat="1" ht="30" customHeight="1" spans="1:234">
      <c r="A13" s="10"/>
      <c r="B13" s="10"/>
      <c r="C13" s="18" t="s">
        <v>99</v>
      </c>
      <c r="D13" s="19"/>
      <c r="E13" s="19"/>
      <c r="F13" s="19"/>
      <c r="G13" s="20"/>
      <c r="H13" s="16">
        <f>SUM(H5:H12)</f>
        <v>444.95</v>
      </c>
      <c r="I13" s="12"/>
      <c r="J13" s="43">
        <f>SUM(J5:J12)</f>
        <v>298543</v>
      </c>
      <c r="K13" s="68"/>
      <c r="L13" s="67"/>
      <c r="M13" s="67"/>
      <c r="N13" s="67"/>
      <c r="O13" s="67"/>
      <c r="P13" s="67"/>
      <c r="Q13" s="67"/>
      <c r="R13" s="67"/>
      <c r="S13" s="67"/>
      <c r="T13" s="67"/>
      <c r="U13" s="67"/>
      <c r="V13" s="67"/>
      <c r="W13" s="67"/>
      <c r="X13" s="67"/>
      <c r="Y13" s="67"/>
      <c r="Z13" s="67"/>
      <c r="AA13" s="67"/>
      <c r="AB13" s="67"/>
      <c r="AC13" s="67"/>
      <c r="AD13" s="67"/>
      <c r="AE13" s="67"/>
      <c r="AF13" s="67"/>
      <c r="AG13" s="67"/>
      <c r="AH13" s="67"/>
      <c r="AI13" s="67"/>
      <c r="AJ13" s="67"/>
      <c r="AK13" s="67"/>
      <c r="AL13" s="67"/>
      <c r="AM13" s="67"/>
      <c r="AN13" s="67"/>
      <c r="AO13" s="67"/>
      <c r="AP13" s="67"/>
      <c r="AQ13" s="67"/>
      <c r="AR13" s="67"/>
      <c r="AS13" s="67"/>
      <c r="AT13" s="67"/>
      <c r="AU13" s="67"/>
      <c r="AV13" s="67"/>
      <c r="AW13" s="67"/>
      <c r="AX13" s="67"/>
      <c r="AY13" s="67"/>
      <c r="AZ13" s="67"/>
      <c r="BA13" s="67"/>
      <c r="BB13" s="67"/>
      <c r="BC13" s="67"/>
      <c r="BD13" s="67"/>
      <c r="BE13" s="67"/>
      <c r="BF13" s="67"/>
      <c r="BG13" s="67"/>
      <c r="BH13" s="67"/>
      <c r="BI13" s="67"/>
      <c r="BJ13" s="67"/>
      <c r="BK13" s="67"/>
      <c r="BL13" s="67"/>
      <c r="BM13" s="67"/>
      <c r="BN13" s="67"/>
      <c r="BO13" s="67"/>
      <c r="BP13" s="67"/>
      <c r="BQ13" s="67"/>
      <c r="BR13" s="67"/>
      <c r="BS13" s="67"/>
      <c r="BT13" s="67"/>
      <c r="BU13" s="67"/>
      <c r="BV13" s="67"/>
      <c r="BW13" s="67"/>
      <c r="BX13" s="67"/>
      <c r="BY13" s="67"/>
      <c r="BZ13" s="67"/>
      <c r="CA13" s="67"/>
      <c r="CB13" s="67"/>
      <c r="CC13" s="67"/>
      <c r="CD13" s="67"/>
      <c r="CE13" s="67"/>
      <c r="CF13" s="67"/>
      <c r="CG13" s="67"/>
      <c r="CH13" s="67"/>
      <c r="CI13" s="67"/>
      <c r="CJ13" s="67"/>
      <c r="CK13" s="67"/>
      <c r="CL13" s="67"/>
      <c r="CM13" s="67"/>
      <c r="CN13" s="67"/>
      <c r="CO13" s="67"/>
      <c r="CP13" s="67"/>
      <c r="CQ13" s="67"/>
      <c r="CR13" s="67"/>
      <c r="CS13" s="67"/>
      <c r="CT13" s="67"/>
      <c r="CU13" s="67"/>
      <c r="CV13" s="67"/>
      <c r="CW13" s="67"/>
      <c r="CX13" s="67"/>
      <c r="CY13" s="67"/>
      <c r="CZ13" s="67"/>
      <c r="DA13" s="67"/>
      <c r="DB13" s="67"/>
      <c r="DC13" s="67"/>
      <c r="DD13" s="67"/>
      <c r="DE13" s="67"/>
      <c r="DF13" s="67"/>
      <c r="DG13" s="67"/>
      <c r="DH13" s="67"/>
      <c r="DI13" s="67"/>
      <c r="DJ13" s="67"/>
      <c r="DK13" s="67"/>
      <c r="DL13" s="67"/>
      <c r="DM13" s="67"/>
      <c r="DN13" s="67"/>
      <c r="DO13" s="67"/>
      <c r="DP13" s="67"/>
      <c r="DQ13" s="67"/>
      <c r="DR13" s="67"/>
      <c r="DS13" s="67"/>
      <c r="DT13" s="67"/>
      <c r="DU13" s="67"/>
      <c r="DV13" s="67"/>
      <c r="DW13" s="67"/>
      <c r="DX13" s="67"/>
      <c r="DY13" s="67"/>
      <c r="DZ13" s="67"/>
      <c r="EA13" s="67"/>
      <c r="EB13" s="67"/>
      <c r="EC13" s="67"/>
      <c r="ED13" s="67"/>
      <c r="EE13" s="67"/>
      <c r="EF13" s="67"/>
      <c r="EG13" s="67"/>
      <c r="EH13" s="67"/>
      <c r="EI13" s="67"/>
      <c r="EJ13" s="67"/>
      <c r="EK13" s="67"/>
      <c r="EL13" s="67"/>
      <c r="EM13" s="67"/>
      <c r="EN13" s="67"/>
      <c r="EO13" s="67"/>
      <c r="EP13" s="67"/>
      <c r="EQ13" s="67"/>
      <c r="ER13" s="67"/>
      <c r="ES13" s="67"/>
      <c r="ET13" s="67"/>
      <c r="EU13" s="67"/>
      <c r="EV13" s="67"/>
      <c r="EW13" s="67"/>
      <c r="EX13" s="67"/>
      <c r="EY13" s="67"/>
      <c r="EZ13" s="67"/>
      <c r="FA13" s="67"/>
      <c r="FB13" s="67"/>
      <c r="FC13" s="67"/>
      <c r="FD13" s="67"/>
      <c r="FE13" s="67"/>
      <c r="FF13" s="67"/>
      <c r="FG13" s="67"/>
      <c r="FH13" s="67"/>
      <c r="FI13" s="67"/>
      <c r="FJ13" s="67"/>
      <c r="FK13" s="67"/>
      <c r="FL13" s="67"/>
      <c r="FM13" s="67"/>
      <c r="FN13" s="67"/>
      <c r="FO13" s="67"/>
      <c r="FP13" s="67"/>
      <c r="FQ13" s="67"/>
      <c r="FR13" s="67"/>
      <c r="FS13" s="67"/>
      <c r="FT13" s="67"/>
      <c r="FU13" s="67"/>
      <c r="FV13" s="67"/>
      <c r="FW13" s="67"/>
      <c r="FX13" s="67"/>
      <c r="FY13" s="67"/>
      <c r="FZ13" s="67"/>
      <c r="GA13" s="67"/>
      <c r="GB13" s="67"/>
      <c r="GC13" s="67"/>
      <c r="GD13" s="67"/>
      <c r="GE13" s="67"/>
      <c r="GF13" s="67"/>
      <c r="GG13" s="67"/>
      <c r="GH13" s="67"/>
      <c r="GI13" s="67"/>
      <c r="GJ13" s="67"/>
      <c r="GK13" s="67"/>
      <c r="GL13" s="67"/>
      <c r="GM13" s="67"/>
      <c r="GN13" s="67"/>
      <c r="GO13" s="67"/>
      <c r="GP13" s="67"/>
      <c r="GQ13" s="67"/>
      <c r="GR13" s="67"/>
      <c r="GS13" s="67"/>
      <c r="GT13" s="67"/>
      <c r="GU13" s="67"/>
      <c r="GV13" s="67"/>
      <c r="GW13" s="67"/>
      <c r="GX13" s="67"/>
      <c r="GY13" s="67"/>
      <c r="GZ13" s="67"/>
      <c r="HA13" s="67"/>
      <c r="HB13" s="67"/>
      <c r="HC13" s="67"/>
      <c r="HD13" s="67"/>
      <c r="HE13" s="67"/>
      <c r="HF13" s="67"/>
      <c r="HG13" s="67"/>
      <c r="HH13" s="67"/>
      <c r="HI13" s="67"/>
      <c r="HJ13" s="67"/>
      <c r="HK13" s="67"/>
      <c r="HL13" s="67"/>
      <c r="HM13" s="67"/>
      <c r="HN13" s="67"/>
      <c r="HO13" s="67"/>
      <c r="HP13" s="67"/>
      <c r="HQ13" s="67"/>
      <c r="HR13" s="67"/>
      <c r="HS13" s="67"/>
      <c r="HT13" s="67"/>
      <c r="HU13" s="67"/>
      <c r="HV13" s="67"/>
      <c r="HW13" s="67"/>
      <c r="HX13" s="67"/>
      <c r="HY13" s="67"/>
      <c r="HZ13" s="67"/>
    </row>
    <row r="14" s="59" customFormat="1" ht="26" customHeight="1" spans="1:11">
      <c r="A14" s="64" t="s">
        <v>138</v>
      </c>
      <c r="B14" s="65"/>
      <c r="C14" s="65"/>
      <c r="D14" s="65"/>
      <c r="E14" s="65"/>
      <c r="F14" s="65"/>
      <c r="G14" s="65"/>
      <c r="H14" s="65"/>
      <c r="I14" s="65"/>
      <c r="J14" s="65"/>
      <c r="K14" s="70"/>
    </row>
    <row r="15" s="30" customFormat="1" ht="25" customHeight="1" spans="1:11">
      <c r="A15" s="10" t="s">
        <v>101</v>
      </c>
      <c r="B15" s="11" t="s">
        <v>102</v>
      </c>
      <c r="C15" s="16" t="s">
        <v>103</v>
      </c>
      <c r="D15" s="16"/>
      <c r="E15" s="16"/>
      <c r="F15" s="16"/>
      <c r="G15" s="16" t="s">
        <v>104</v>
      </c>
      <c r="H15" s="12" t="s">
        <v>105</v>
      </c>
      <c r="I15" s="11" t="s">
        <v>88</v>
      </c>
      <c r="J15" s="41" t="s">
        <v>89</v>
      </c>
      <c r="K15" s="10" t="s">
        <v>106</v>
      </c>
    </row>
    <row r="16" s="30" customFormat="1" ht="37" customHeight="1" spans="1:11">
      <c r="A16" s="10">
        <v>1</v>
      </c>
      <c r="B16" s="11" t="s">
        <v>204</v>
      </c>
      <c r="C16" s="76" t="s">
        <v>451</v>
      </c>
      <c r="D16" s="77"/>
      <c r="E16" s="77"/>
      <c r="F16" s="78"/>
      <c r="G16" s="16" t="s">
        <v>168</v>
      </c>
      <c r="H16" s="12">
        <v>123</v>
      </c>
      <c r="I16" s="11"/>
      <c r="J16" s="41">
        <v>2205</v>
      </c>
      <c r="K16" s="10"/>
    </row>
    <row r="17" s="30" customFormat="1" ht="37" customHeight="1" spans="1:11">
      <c r="A17" s="10">
        <v>2</v>
      </c>
      <c r="B17" s="11" t="s">
        <v>204</v>
      </c>
      <c r="C17" s="76" t="s">
        <v>452</v>
      </c>
      <c r="D17" s="77"/>
      <c r="E17" s="77"/>
      <c r="F17" s="78"/>
      <c r="G17" s="16" t="s">
        <v>109</v>
      </c>
      <c r="H17" s="12">
        <f>6.4*6.1</f>
        <v>39.04</v>
      </c>
      <c r="I17" s="11">
        <v>202</v>
      </c>
      <c r="J17" s="41">
        <f>H17*I17</f>
        <v>7886</v>
      </c>
      <c r="K17" s="10"/>
    </row>
    <row r="18" s="30" customFormat="1" ht="21" customHeight="1" spans="1:11">
      <c r="A18" s="10"/>
      <c r="B18" s="9" t="s">
        <v>99</v>
      </c>
      <c r="C18" s="9"/>
      <c r="D18" s="9"/>
      <c r="E18" s="9"/>
      <c r="F18" s="9"/>
      <c r="G18" s="12"/>
      <c r="H18" s="12"/>
      <c r="I18" s="12"/>
      <c r="J18" s="40">
        <f>SUM(J16:J17)</f>
        <v>10091</v>
      </c>
      <c r="K18" s="10"/>
    </row>
    <row r="19" s="30" customFormat="1" ht="27" customHeight="1" spans="1:11">
      <c r="A19" s="10"/>
      <c r="B19" s="26" t="s">
        <v>115</v>
      </c>
      <c r="C19" s="27"/>
      <c r="D19" s="27"/>
      <c r="E19" s="27"/>
      <c r="F19" s="28"/>
      <c r="G19" s="29"/>
      <c r="H19" s="29"/>
      <c r="I19" s="12"/>
      <c r="J19" s="40">
        <f>J18+J13</f>
        <v>308634</v>
      </c>
      <c r="K19" s="10"/>
    </row>
    <row r="20" s="30" customFormat="1" ht="19.5" customHeight="1" spans="3:10">
      <c r="C20" s="31"/>
      <c r="D20" s="32"/>
      <c r="E20" s="32"/>
      <c r="F20" s="32"/>
      <c r="G20" s="33" t="s">
        <v>116</v>
      </c>
      <c r="H20" s="33"/>
      <c r="I20" s="33"/>
      <c r="J20" s="33"/>
    </row>
    <row r="21" s="30" customFormat="1" ht="19.5" customHeight="1" spans="2:10">
      <c r="B21" s="34"/>
      <c r="C21" s="35"/>
      <c r="D21" s="36"/>
      <c r="E21" s="36"/>
      <c r="F21" s="36"/>
      <c r="G21" s="37">
        <v>44770</v>
      </c>
      <c r="H21" s="37"/>
      <c r="I21" s="37"/>
      <c r="J21" s="37"/>
    </row>
    <row r="22" s="30" customFormat="1" ht="27" customHeight="1" spans="4:9">
      <c r="D22" s="60"/>
      <c r="E22" s="60"/>
      <c r="F22" s="60"/>
      <c r="G22" s="60"/>
      <c r="H22" s="60"/>
      <c r="I22" s="61"/>
    </row>
    <row r="23" s="30" customFormat="1" ht="24" customHeight="1" spans="4:9">
      <c r="D23" s="60"/>
      <c r="E23" s="60"/>
      <c r="F23" s="60"/>
      <c r="G23" s="60"/>
      <c r="H23" s="60"/>
      <c r="I23" s="61"/>
    </row>
  </sheetData>
  <mergeCells count="24">
    <mergeCell ref="A1:K1"/>
    <mergeCell ref="E2:F2"/>
    <mergeCell ref="H2:I2"/>
    <mergeCell ref="A3:K3"/>
    <mergeCell ref="C4:G4"/>
    <mergeCell ref="C5:G5"/>
    <mergeCell ref="C6:G6"/>
    <mergeCell ref="C7:G7"/>
    <mergeCell ref="C8:G8"/>
    <mergeCell ref="C9:G9"/>
    <mergeCell ref="C10:G10"/>
    <mergeCell ref="C11:G11"/>
    <mergeCell ref="C12:G12"/>
    <mergeCell ref="C13:G13"/>
    <mergeCell ref="A14:K14"/>
    <mergeCell ref="C15:F15"/>
    <mergeCell ref="C16:F16"/>
    <mergeCell ref="C17:F17"/>
    <mergeCell ref="B18:F18"/>
    <mergeCell ref="B19:F19"/>
    <mergeCell ref="C20:D20"/>
    <mergeCell ref="G20:J20"/>
    <mergeCell ref="C21:D21"/>
    <mergeCell ref="G21:J21"/>
  </mergeCells>
  <printOptions horizontalCentered="1"/>
  <pageMargins left="0.314583333333333" right="0.314583333333333" top="0.786805555555556" bottom="0.708333333333333" header="0.5" footer="0.5"/>
  <pageSetup paperSize="9" orientation="landscape" horizontalDpi="600"/>
  <headerFooter>
    <oddFooter>&amp;C第 &amp;P 页，共 &amp;N 页</oddFooter>
  </headerFooter>
</worksheet>
</file>

<file path=xl/worksheets/sheet4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IA18"/>
  <sheetViews>
    <sheetView workbookViewId="0">
      <selection activeCell="E220" sqref="E220"/>
    </sheetView>
  </sheetViews>
  <sheetFormatPr defaultColWidth="9" defaultRowHeight="12.75"/>
  <cols>
    <col min="1" max="1" width="6.875" style="30" customWidth="1"/>
    <col min="2" max="2" width="9.5" style="30" customWidth="1"/>
    <col min="3" max="3" width="12.375" style="30" customWidth="1"/>
    <col min="4" max="4" width="12.625" style="60" customWidth="1"/>
    <col min="5" max="5" width="7.875" style="60" customWidth="1"/>
    <col min="6" max="6" width="11.625" style="60" customWidth="1"/>
    <col min="7" max="7" width="10.875" style="60" customWidth="1"/>
    <col min="8" max="8" width="14.375" style="60" customWidth="1"/>
    <col min="9" max="9" width="14.875" style="61" customWidth="1"/>
    <col min="10" max="10" width="17.125" style="30" customWidth="1"/>
    <col min="11" max="11" width="21.625" style="30" customWidth="1"/>
    <col min="12" max="12" width="13" style="30" customWidth="1"/>
    <col min="13" max="32" width="9" style="30"/>
    <col min="33" max="16384" width="5.625" style="30"/>
  </cols>
  <sheetData>
    <row r="1" s="58" customFormat="1" ht="30" customHeight="1" spans="1:227">
      <c r="A1" s="4" t="s">
        <v>74</v>
      </c>
      <c r="B1" s="5"/>
      <c r="C1" s="5"/>
      <c r="D1" s="5"/>
      <c r="E1" s="5"/>
      <c r="F1" s="5"/>
      <c r="G1" s="5"/>
      <c r="H1" s="5"/>
      <c r="I1" s="5"/>
      <c r="J1" s="5"/>
      <c r="K1" s="5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  <c r="AB1" s="66"/>
      <c r="AC1" s="66"/>
      <c r="AD1" s="66"/>
      <c r="AE1" s="66"/>
      <c r="AF1" s="66"/>
      <c r="AG1" s="66"/>
      <c r="AH1" s="66"/>
      <c r="AI1" s="66"/>
      <c r="AJ1" s="66"/>
      <c r="AK1" s="66"/>
      <c r="AL1" s="66"/>
      <c r="AM1" s="66"/>
      <c r="AN1" s="66"/>
      <c r="AO1" s="66"/>
      <c r="AP1" s="66"/>
      <c r="AQ1" s="66"/>
      <c r="AR1" s="66"/>
      <c r="AS1" s="66"/>
      <c r="AT1" s="66"/>
      <c r="AU1" s="66"/>
      <c r="AV1" s="66"/>
      <c r="AW1" s="66"/>
      <c r="AX1" s="66"/>
      <c r="AY1" s="66"/>
      <c r="AZ1" s="66"/>
      <c r="BA1" s="66"/>
      <c r="BB1" s="66"/>
      <c r="BC1" s="66"/>
      <c r="BD1" s="66"/>
      <c r="BE1" s="66"/>
      <c r="BF1" s="66"/>
      <c r="BG1" s="66"/>
      <c r="BH1" s="66"/>
      <c r="BI1" s="66"/>
      <c r="BJ1" s="66"/>
      <c r="BK1" s="66"/>
      <c r="BL1" s="66"/>
      <c r="BM1" s="66"/>
      <c r="BN1" s="66"/>
      <c r="BO1" s="66"/>
      <c r="BP1" s="66"/>
      <c r="BQ1" s="66"/>
      <c r="BR1" s="66"/>
      <c r="BS1" s="66"/>
      <c r="BT1" s="66"/>
      <c r="BU1" s="66"/>
      <c r="BV1" s="66"/>
      <c r="BW1" s="66"/>
      <c r="BX1" s="66"/>
      <c r="BY1" s="66"/>
      <c r="BZ1" s="66"/>
      <c r="CA1" s="66"/>
      <c r="CB1" s="66"/>
      <c r="CC1" s="66"/>
      <c r="CD1" s="66"/>
      <c r="CE1" s="66"/>
      <c r="CF1" s="66"/>
      <c r="CG1" s="66"/>
      <c r="CH1" s="66"/>
      <c r="CI1" s="66"/>
      <c r="CJ1" s="66"/>
      <c r="CK1" s="66"/>
      <c r="CL1" s="66"/>
      <c r="CM1" s="66"/>
      <c r="CN1" s="66"/>
      <c r="CO1" s="66"/>
      <c r="CP1" s="66"/>
      <c r="CQ1" s="66"/>
      <c r="CR1" s="66"/>
      <c r="CS1" s="66"/>
      <c r="CT1" s="66"/>
      <c r="CU1" s="66"/>
      <c r="CV1" s="66"/>
      <c r="CW1" s="66"/>
      <c r="CX1" s="66"/>
      <c r="CY1" s="66"/>
      <c r="CZ1" s="66"/>
      <c r="DA1" s="66"/>
      <c r="DB1" s="66"/>
      <c r="DC1" s="66"/>
      <c r="DD1" s="66"/>
      <c r="DE1" s="66"/>
      <c r="DF1" s="66"/>
      <c r="DG1" s="66"/>
      <c r="DH1" s="66"/>
      <c r="DI1" s="66"/>
      <c r="DJ1" s="66"/>
      <c r="DK1" s="66"/>
      <c r="DL1" s="66"/>
      <c r="DM1" s="66"/>
      <c r="DN1" s="66"/>
      <c r="DO1" s="66"/>
      <c r="DP1" s="66"/>
      <c r="DQ1" s="66"/>
      <c r="DR1" s="66"/>
      <c r="DS1" s="66"/>
      <c r="DT1" s="66"/>
      <c r="DU1" s="66"/>
      <c r="DV1" s="66"/>
      <c r="DW1" s="66"/>
      <c r="DX1" s="66"/>
      <c r="DY1" s="66"/>
      <c r="DZ1" s="66"/>
      <c r="EA1" s="66"/>
      <c r="EB1" s="66"/>
      <c r="EC1" s="66"/>
      <c r="ED1" s="66"/>
      <c r="EE1" s="66"/>
      <c r="EF1" s="66"/>
      <c r="EG1" s="66"/>
      <c r="EH1" s="66"/>
      <c r="EI1" s="66"/>
      <c r="EJ1" s="66"/>
      <c r="EK1" s="66"/>
      <c r="EL1" s="66"/>
      <c r="EM1" s="66"/>
      <c r="EN1" s="66"/>
      <c r="EO1" s="66"/>
      <c r="EP1" s="66"/>
      <c r="EQ1" s="66"/>
      <c r="ER1" s="66"/>
      <c r="ES1" s="66"/>
      <c r="ET1" s="66"/>
      <c r="EU1" s="66"/>
      <c r="EV1" s="66"/>
      <c r="EW1" s="66"/>
      <c r="EX1" s="66"/>
      <c r="EY1" s="66"/>
      <c r="EZ1" s="66"/>
      <c r="FA1" s="66"/>
      <c r="FB1" s="66"/>
      <c r="FC1" s="66"/>
      <c r="FD1" s="66"/>
      <c r="FE1" s="66"/>
      <c r="FF1" s="66"/>
      <c r="FG1" s="66"/>
      <c r="FH1" s="66"/>
      <c r="FI1" s="66"/>
      <c r="FJ1" s="66"/>
      <c r="FK1" s="66"/>
      <c r="FL1" s="66"/>
      <c r="FM1" s="66"/>
      <c r="FN1" s="66"/>
      <c r="FO1" s="66"/>
      <c r="FP1" s="66"/>
      <c r="FQ1" s="66"/>
      <c r="FR1" s="66"/>
      <c r="FS1" s="66"/>
      <c r="FT1" s="66"/>
      <c r="FU1" s="66"/>
      <c r="FV1" s="66"/>
      <c r="FW1" s="66"/>
      <c r="FX1" s="66"/>
      <c r="FY1" s="66"/>
      <c r="FZ1" s="66"/>
      <c r="GA1" s="66"/>
      <c r="GB1" s="66"/>
      <c r="GC1" s="66"/>
      <c r="GD1" s="66"/>
      <c r="GE1" s="66"/>
      <c r="GF1" s="66"/>
      <c r="GG1" s="66"/>
      <c r="GH1" s="66"/>
      <c r="GI1" s="66"/>
      <c r="GJ1" s="66"/>
      <c r="GK1" s="66"/>
      <c r="GL1" s="66"/>
      <c r="GM1" s="66"/>
      <c r="GN1" s="66"/>
      <c r="GO1" s="66"/>
      <c r="GP1" s="66"/>
      <c r="GQ1" s="66"/>
      <c r="GR1" s="66"/>
      <c r="GS1" s="66"/>
      <c r="GT1" s="66"/>
      <c r="GU1" s="66"/>
      <c r="GV1" s="66"/>
      <c r="GW1" s="66"/>
      <c r="GX1" s="66"/>
      <c r="GY1" s="66"/>
      <c r="GZ1" s="66"/>
      <c r="HA1" s="66"/>
      <c r="HB1" s="66"/>
      <c r="HC1" s="66"/>
      <c r="HD1" s="66"/>
      <c r="HE1" s="66"/>
      <c r="HF1" s="66"/>
      <c r="HG1" s="66"/>
      <c r="HH1" s="66"/>
      <c r="HI1" s="66"/>
      <c r="HJ1" s="66"/>
      <c r="HK1" s="66"/>
      <c r="HL1" s="66"/>
      <c r="HM1" s="66"/>
      <c r="HN1" s="66"/>
      <c r="HO1" s="66"/>
      <c r="HP1" s="66"/>
      <c r="HQ1" s="66"/>
      <c r="HR1" s="66"/>
      <c r="HS1" s="66"/>
    </row>
    <row r="2" s="30" customFormat="1" ht="26.1" customHeight="1" spans="1:234">
      <c r="A2" s="10" t="s">
        <v>75</v>
      </c>
      <c r="B2" s="7" t="s">
        <v>76</v>
      </c>
      <c r="C2" s="8" t="s">
        <v>453</v>
      </c>
      <c r="D2" s="7" t="s">
        <v>78</v>
      </c>
      <c r="E2" s="8" t="s">
        <v>145</v>
      </c>
      <c r="F2" s="8"/>
      <c r="G2" s="7" t="s">
        <v>80</v>
      </c>
      <c r="H2" s="10" t="s">
        <v>171</v>
      </c>
      <c r="I2" s="10"/>
      <c r="J2" s="7" t="s">
        <v>82</v>
      </c>
      <c r="K2" s="8">
        <v>4</v>
      </c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7"/>
      <c r="AD2" s="67"/>
      <c r="AE2" s="67"/>
      <c r="AF2" s="67"/>
      <c r="AG2" s="67"/>
      <c r="AH2" s="67"/>
      <c r="AI2" s="67"/>
      <c r="AJ2" s="67"/>
      <c r="AK2" s="67"/>
      <c r="AL2" s="67"/>
      <c r="AM2" s="67"/>
      <c r="AN2" s="67"/>
      <c r="AO2" s="67"/>
      <c r="AP2" s="67"/>
      <c r="AQ2" s="67"/>
      <c r="AR2" s="67"/>
      <c r="AS2" s="67"/>
      <c r="AT2" s="67"/>
      <c r="AU2" s="67"/>
      <c r="AV2" s="67"/>
      <c r="AW2" s="67"/>
      <c r="AX2" s="67"/>
      <c r="AY2" s="67"/>
      <c r="AZ2" s="67"/>
      <c r="BA2" s="67"/>
      <c r="BB2" s="67"/>
      <c r="BC2" s="67"/>
      <c r="BD2" s="67"/>
      <c r="BE2" s="67"/>
      <c r="BF2" s="67"/>
      <c r="BG2" s="67"/>
      <c r="BH2" s="67"/>
      <c r="BI2" s="67"/>
      <c r="BJ2" s="67"/>
      <c r="BK2" s="67"/>
      <c r="BL2" s="67"/>
      <c r="BM2" s="67"/>
      <c r="BN2" s="67"/>
      <c r="BO2" s="67"/>
      <c r="BP2" s="67"/>
      <c r="BQ2" s="67"/>
      <c r="BR2" s="67"/>
      <c r="BS2" s="67"/>
      <c r="BT2" s="67"/>
      <c r="BU2" s="67"/>
      <c r="BV2" s="67"/>
      <c r="BW2" s="67"/>
      <c r="BX2" s="67"/>
      <c r="BY2" s="67"/>
      <c r="BZ2" s="67"/>
      <c r="CA2" s="67"/>
      <c r="CB2" s="67"/>
      <c r="CC2" s="67"/>
      <c r="CD2" s="67"/>
      <c r="CE2" s="67"/>
      <c r="CF2" s="67"/>
      <c r="CG2" s="67"/>
      <c r="CH2" s="67"/>
      <c r="CI2" s="67"/>
      <c r="CJ2" s="67"/>
      <c r="CK2" s="67"/>
      <c r="CL2" s="67"/>
      <c r="CM2" s="67"/>
      <c r="CN2" s="67"/>
      <c r="CO2" s="67"/>
      <c r="CP2" s="67"/>
      <c r="CQ2" s="67"/>
      <c r="CR2" s="67"/>
      <c r="CS2" s="67"/>
      <c r="CT2" s="67"/>
      <c r="CU2" s="67"/>
      <c r="CV2" s="67"/>
      <c r="CW2" s="67"/>
      <c r="CX2" s="67"/>
      <c r="CY2" s="67"/>
      <c r="CZ2" s="67"/>
      <c r="DA2" s="67"/>
      <c r="DB2" s="67"/>
      <c r="DC2" s="67"/>
      <c r="DD2" s="67"/>
      <c r="DE2" s="67"/>
      <c r="DF2" s="67"/>
      <c r="DG2" s="67"/>
      <c r="DH2" s="67"/>
      <c r="DI2" s="67"/>
      <c r="DJ2" s="67"/>
      <c r="DK2" s="67"/>
      <c r="DL2" s="67"/>
      <c r="DM2" s="67"/>
      <c r="DN2" s="67"/>
      <c r="DO2" s="67"/>
      <c r="DP2" s="67"/>
      <c r="DQ2" s="67"/>
      <c r="DR2" s="67"/>
      <c r="DS2" s="67"/>
      <c r="DT2" s="67"/>
      <c r="DU2" s="67"/>
      <c r="DV2" s="67"/>
      <c r="DW2" s="67"/>
      <c r="DX2" s="67"/>
      <c r="DY2" s="67"/>
      <c r="DZ2" s="67"/>
      <c r="EA2" s="67"/>
      <c r="EB2" s="67"/>
      <c r="EC2" s="67"/>
      <c r="ED2" s="67"/>
      <c r="EE2" s="67"/>
      <c r="EF2" s="67"/>
      <c r="EG2" s="67"/>
      <c r="EH2" s="67"/>
      <c r="EI2" s="67"/>
      <c r="EJ2" s="67"/>
      <c r="EK2" s="67"/>
      <c r="EL2" s="67"/>
      <c r="EM2" s="67"/>
      <c r="EN2" s="67"/>
      <c r="EO2" s="67"/>
      <c r="EP2" s="67"/>
      <c r="EQ2" s="67"/>
      <c r="ER2" s="67"/>
      <c r="ES2" s="67"/>
      <c r="ET2" s="67"/>
      <c r="EU2" s="67"/>
      <c r="EV2" s="67"/>
      <c r="EW2" s="67"/>
      <c r="EX2" s="67"/>
      <c r="EY2" s="67"/>
      <c r="EZ2" s="67"/>
      <c r="FA2" s="67"/>
      <c r="FB2" s="67"/>
      <c r="FC2" s="67"/>
      <c r="FD2" s="67"/>
      <c r="FE2" s="67"/>
      <c r="FF2" s="67"/>
      <c r="FG2" s="67"/>
      <c r="FH2" s="67"/>
      <c r="FI2" s="67"/>
      <c r="FJ2" s="67"/>
      <c r="FK2" s="67"/>
      <c r="FL2" s="67"/>
      <c r="FM2" s="67"/>
      <c r="FN2" s="67"/>
      <c r="FO2" s="67"/>
      <c r="FP2" s="67"/>
      <c r="FQ2" s="67"/>
      <c r="FR2" s="67"/>
      <c r="FS2" s="67"/>
      <c r="FT2" s="67"/>
      <c r="FU2" s="67"/>
      <c r="FV2" s="67"/>
      <c r="FW2" s="67"/>
      <c r="FX2" s="67"/>
      <c r="FY2" s="67"/>
      <c r="FZ2" s="67"/>
      <c r="GA2" s="67"/>
      <c r="GB2" s="67"/>
      <c r="GC2" s="67"/>
      <c r="GD2" s="67"/>
      <c r="GE2" s="67"/>
      <c r="GF2" s="67"/>
      <c r="GG2" s="67"/>
      <c r="GH2" s="67"/>
      <c r="GI2" s="67"/>
      <c r="GJ2" s="67"/>
      <c r="GK2" s="67"/>
      <c r="GL2" s="67"/>
      <c r="GM2" s="67"/>
      <c r="GN2" s="67"/>
      <c r="GO2" s="67"/>
      <c r="GP2" s="67"/>
      <c r="GQ2" s="67"/>
      <c r="GR2" s="67"/>
      <c r="GS2" s="67"/>
      <c r="GT2" s="67"/>
      <c r="GU2" s="67"/>
      <c r="GV2" s="67"/>
      <c r="GW2" s="67"/>
      <c r="GX2" s="67"/>
      <c r="GY2" s="67"/>
      <c r="GZ2" s="67"/>
      <c r="HA2" s="67"/>
      <c r="HB2" s="67"/>
      <c r="HC2" s="67"/>
      <c r="HD2" s="67"/>
      <c r="HE2" s="67"/>
      <c r="HF2" s="67"/>
      <c r="HG2" s="67"/>
      <c r="HH2" s="67"/>
      <c r="HI2" s="67"/>
      <c r="HJ2" s="67"/>
      <c r="HK2" s="67"/>
      <c r="HL2" s="67"/>
      <c r="HM2" s="67"/>
      <c r="HN2" s="67"/>
      <c r="HO2" s="67"/>
      <c r="HP2" s="67"/>
      <c r="HQ2" s="67"/>
      <c r="HR2" s="67"/>
      <c r="HS2" s="67"/>
      <c r="HT2" s="67"/>
      <c r="HU2" s="67"/>
      <c r="HV2" s="67"/>
      <c r="HW2" s="67"/>
      <c r="HX2" s="67"/>
      <c r="HY2" s="67"/>
      <c r="HZ2" s="67"/>
    </row>
    <row r="3" s="30" customFormat="1" ht="22" customHeight="1" spans="1:235">
      <c r="A3" s="9" t="s">
        <v>83</v>
      </c>
      <c r="B3" s="9"/>
      <c r="C3" s="9"/>
      <c r="D3" s="9"/>
      <c r="E3" s="9"/>
      <c r="F3" s="9"/>
      <c r="G3" s="9"/>
      <c r="H3" s="9"/>
      <c r="I3" s="9"/>
      <c r="J3" s="9"/>
      <c r="K3" s="9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  <c r="AC3" s="67"/>
      <c r="AD3" s="67"/>
      <c r="AE3" s="67"/>
      <c r="AF3" s="67"/>
      <c r="AG3" s="67"/>
      <c r="AH3" s="67"/>
      <c r="AI3" s="67"/>
      <c r="AJ3" s="67"/>
      <c r="AK3" s="67"/>
      <c r="AL3" s="67"/>
      <c r="AM3" s="67"/>
      <c r="AN3" s="67"/>
      <c r="AO3" s="67"/>
      <c r="AP3" s="67"/>
      <c r="AQ3" s="67"/>
      <c r="AR3" s="67"/>
      <c r="AS3" s="67"/>
      <c r="AT3" s="67"/>
      <c r="AU3" s="67"/>
      <c r="AV3" s="67"/>
      <c r="AW3" s="67"/>
      <c r="AX3" s="67"/>
      <c r="AY3" s="67"/>
      <c r="AZ3" s="67"/>
      <c r="BA3" s="67"/>
      <c r="BB3" s="67"/>
      <c r="BC3" s="67"/>
      <c r="BD3" s="67"/>
      <c r="BE3" s="67"/>
      <c r="BF3" s="67"/>
      <c r="BG3" s="67"/>
      <c r="BH3" s="67"/>
      <c r="BI3" s="67"/>
      <c r="BJ3" s="67"/>
      <c r="BK3" s="67"/>
      <c r="BL3" s="67"/>
      <c r="BM3" s="67"/>
      <c r="BN3" s="67"/>
      <c r="BO3" s="67"/>
      <c r="BP3" s="67"/>
      <c r="BQ3" s="67"/>
      <c r="BR3" s="67"/>
      <c r="BS3" s="67"/>
      <c r="BT3" s="67"/>
      <c r="BU3" s="67"/>
      <c r="BV3" s="67"/>
      <c r="BW3" s="67"/>
      <c r="BX3" s="67"/>
      <c r="BY3" s="67"/>
      <c r="BZ3" s="67"/>
      <c r="CA3" s="67"/>
      <c r="CB3" s="67"/>
      <c r="CC3" s="67"/>
      <c r="CD3" s="67"/>
      <c r="CE3" s="67"/>
      <c r="CF3" s="67"/>
      <c r="CG3" s="67"/>
      <c r="CH3" s="67"/>
      <c r="CI3" s="67"/>
      <c r="CJ3" s="67"/>
      <c r="CK3" s="67"/>
      <c r="CL3" s="67"/>
      <c r="CM3" s="67"/>
      <c r="CN3" s="67"/>
      <c r="CO3" s="67"/>
      <c r="CP3" s="67"/>
      <c r="CQ3" s="67"/>
      <c r="CR3" s="67"/>
      <c r="CS3" s="67"/>
      <c r="CT3" s="67"/>
      <c r="CU3" s="67"/>
      <c r="CV3" s="67"/>
      <c r="CW3" s="67"/>
      <c r="CX3" s="67"/>
      <c r="CY3" s="67"/>
      <c r="CZ3" s="67"/>
      <c r="DA3" s="67"/>
      <c r="DB3" s="67"/>
      <c r="DC3" s="67"/>
      <c r="DD3" s="67"/>
      <c r="DE3" s="67"/>
      <c r="DF3" s="67"/>
      <c r="DG3" s="67"/>
      <c r="DH3" s="67"/>
      <c r="DI3" s="67"/>
      <c r="DJ3" s="67"/>
      <c r="DK3" s="67"/>
      <c r="DL3" s="67"/>
      <c r="DM3" s="67"/>
      <c r="DN3" s="67"/>
      <c r="DO3" s="67"/>
      <c r="DP3" s="67"/>
      <c r="DQ3" s="67"/>
      <c r="DR3" s="67"/>
      <c r="DS3" s="67"/>
      <c r="DT3" s="67"/>
      <c r="DU3" s="67"/>
      <c r="DV3" s="67"/>
      <c r="DW3" s="67"/>
      <c r="DX3" s="67"/>
      <c r="DY3" s="67"/>
      <c r="DZ3" s="67"/>
      <c r="EA3" s="67"/>
      <c r="EB3" s="67"/>
      <c r="EC3" s="67"/>
      <c r="ED3" s="67"/>
      <c r="EE3" s="67"/>
      <c r="EF3" s="67"/>
      <c r="EG3" s="67"/>
      <c r="EH3" s="67"/>
      <c r="EI3" s="67"/>
      <c r="EJ3" s="67"/>
      <c r="EK3" s="67"/>
      <c r="EL3" s="67"/>
      <c r="EM3" s="67"/>
      <c r="EN3" s="67"/>
      <c r="EO3" s="67"/>
      <c r="EP3" s="67"/>
      <c r="EQ3" s="67"/>
      <c r="ER3" s="67"/>
      <c r="ES3" s="67"/>
      <c r="ET3" s="67"/>
      <c r="EU3" s="67"/>
      <c r="EV3" s="67"/>
      <c r="EW3" s="67"/>
      <c r="EX3" s="67"/>
      <c r="EY3" s="67"/>
      <c r="EZ3" s="67"/>
      <c r="FA3" s="67"/>
      <c r="FB3" s="67"/>
      <c r="FC3" s="67"/>
      <c r="FD3" s="67"/>
      <c r="FE3" s="67"/>
      <c r="FF3" s="67"/>
      <c r="FG3" s="67"/>
      <c r="FH3" s="67"/>
      <c r="FI3" s="67"/>
      <c r="FJ3" s="67"/>
      <c r="FK3" s="67"/>
      <c r="FL3" s="67"/>
      <c r="FM3" s="67"/>
      <c r="FN3" s="67"/>
      <c r="FO3" s="67"/>
      <c r="FP3" s="67"/>
      <c r="FQ3" s="67"/>
      <c r="FR3" s="67"/>
      <c r="FS3" s="67"/>
      <c r="FT3" s="67"/>
      <c r="FU3" s="67"/>
      <c r="FV3" s="67"/>
      <c r="FW3" s="67"/>
      <c r="FX3" s="67"/>
      <c r="FY3" s="67"/>
      <c r="FZ3" s="67"/>
      <c r="GA3" s="67"/>
      <c r="GB3" s="67"/>
      <c r="GC3" s="67"/>
      <c r="GD3" s="67"/>
      <c r="GE3" s="67"/>
      <c r="GF3" s="67"/>
      <c r="GG3" s="67"/>
      <c r="GH3" s="67"/>
      <c r="GI3" s="67"/>
      <c r="GJ3" s="67"/>
      <c r="GK3" s="67"/>
      <c r="GL3" s="67"/>
      <c r="GM3" s="67"/>
      <c r="GN3" s="67"/>
      <c r="GO3" s="67"/>
      <c r="GP3" s="67"/>
      <c r="GQ3" s="67"/>
      <c r="GR3" s="67"/>
      <c r="GS3" s="67"/>
      <c r="GT3" s="67"/>
      <c r="GU3" s="67"/>
      <c r="GV3" s="67"/>
      <c r="GW3" s="67"/>
      <c r="GX3" s="67"/>
      <c r="GY3" s="67"/>
      <c r="GZ3" s="67"/>
      <c r="HA3" s="67"/>
      <c r="HB3" s="67"/>
      <c r="HC3" s="67"/>
      <c r="HD3" s="67"/>
      <c r="HE3" s="67"/>
      <c r="HF3" s="67"/>
      <c r="HG3" s="67"/>
      <c r="HH3" s="67"/>
      <c r="HI3" s="67"/>
      <c r="HJ3" s="67"/>
      <c r="HK3" s="67"/>
      <c r="HL3" s="67"/>
      <c r="HM3" s="67"/>
      <c r="HN3" s="67"/>
      <c r="HO3" s="67"/>
      <c r="HP3" s="67"/>
      <c r="HQ3" s="67"/>
      <c r="HR3" s="67"/>
      <c r="HS3" s="67"/>
      <c r="HT3" s="67"/>
      <c r="HU3" s="67"/>
      <c r="HV3" s="67"/>
      <c r="HW3" s="67"/>
      <c r="HX3" s="67"/>
      <c r="HY3" s="67"/>
      <c r="HZ3" s="67"/>
      <c r="IA3" s="67"/>
    </row>
    <row r="4" s="30" customFormat="1" ht="32" customHeight="1" spans="1:234">
      <c r="A4" s="10" t="s">
        <v>84</v>
      </c>
      <c r="B4" s="11" t="s">
        <v>85</v>
      </c>
      <c r="C4" s="11" t="s">
        <v>86</v>
      </c>
      <c r="D4" s="11"/>
      <c r="E4" s="11"/>
      <c r="F4" s="11"/>
      <c r="G4" s="11"/>
      <c r="H4" s="12" t="s">
        <v>87</v>
      </c>
      <c r="I4" s="11" t="s">
        <v>88</v>
      </c>
      <c r="J4" s="41" t="s">
        <v>89</v>
      </c>
      <c r="K4" s="68" t="s">
        <v>90</v>
      </c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67"/>
      <c r="Y4" s="67"/>
      <c r="Z4" s="67"/>
      <c r="AA4" s="67"/>
      <c r="AB4" s="67"/>
      <c r="AC4" s="67"/>
      <c r="AD4" s="67"/>
      <c r="AE4" s="67"/>
      <c r="AF4" s="67"/>
      <c r="AG4" s="67"/>
      <c r="AH4" s="67"/>
      <c r="AI4" s="67"/>
      <c r="AJ4" s="67"/>
      <c r="AK4" s="67"/>
      <c r="AL4" s="67"/>
      <c r="AM4" s="67"/>
      <c r="AN4" s="67"/>
      <c r="AO4" s="67"/>
      <c r="AP4" s="67"/>
      <c r="AQ4" s="67"/>
      <c r="AR4" s="67"/>
      <c r="AS4" s="67"/>
      <c r="AT4" s="67"/>
      <c r="AU4" s="67"/>
      <c r="AV4" s="67"/>
      <c r="AW4" s="67"/>
      <c r="AX4" s="67"/>
      <c r="AY4" s="67"/>
      <c r="AZ4" s="67"/>
      <c r="BA4" s="67"/>
      <c r="BB4" s="67"/>
      <c r="BC4" s="67"/>
      <c r="BD4" s="67"/>
      <c r="BE4" s="67"/>
      <c r="BF4" s="67"/>
      <c r="BG4" s="67"/>
      <c r="BH4" s="67"/>
      <c r="BI4" s="67"/>
      <c r="BJ4" s="67"/>
      <c r="BK4" s="67"/>
      <c r="BL4" s="67"/>
      <c r="BM4" s="67"/>
      <c r="BN4" s="67"/>
      <c r="BO4" s="67"/>
      <c r="BP4" s="67"/>
      <c r="BQ4" s="67"/>
      <c r="BR4" s="67"/>
      <c r="BS4" s="67"/>
      <c r="BT4" s="67"/>
      <c r="BU4" s="67"/>
      <c r="BV4" s="67"/>
      <c r="BW4" s="67"/>
      <c r="BX4" s="67"/>
      <c r="BY4" s="67"/>
      <c r="BZ4" s="67"/>
      <c r="CA4" s="67"/>
      <c r="CB4" s="67"/>
      <c r="CC4" s="67"/>
      <c r="CD4" s="67"/>
      <c r="CE4" s="67"/>
      <c r="CF4" s="67"/>
      <c r="CG4" s="67"/>
      <c r="CH4" s="67"/>
      <c r="CI4" s="67"/>
      <c r="CJ4" s="67"/>
      <c r="CK4" s="67"/>
      <c r="CL4" s="67"/>
      <c r="CM4" s="67"/>
      <c r="CN4" s="67"/>
      <c r="CO4" s="67"/>
      <c r="CP4" s="67"/>
      <c r="CQ4" s="67"/>
      <c r="CR4" s="67"/>
      <c r="CS4" s="67"/>
      <c r="CT4" s="67"/>
      <c r="CU4" s="67"/>
      <c r="CV4" s="67"/>
      <c r="CW4" s="67"/>
      <c r="CX4" s="67"/>
      <c r="CY4" s="67"/>
      <c r="CZ4" s="67"/>
      <c r="DA4" s="67"/>
      <c r="DB4" s="67"/>
      <c r="DC4" s="67"/>
      <c r="DD4" s="67"/>
      <c r="DE4" s="67"/>
      <c r="DF4" s="67"/>
      <c r="DG4" s="67"/>
      <c r="DH4" s="67"/>
      <c r="DI4" s="67"/>
      <c r="DJ4" s="67"/>
      <c r="DK4" s="67"/>
      <c r="DL4" s="67"/>
      <c r="DM4" s="67"/>
      <c r="DN4" s="67"/>
      <c r="DO4" s="67"/>
      <c r="DP4" s="67"/>
      <c r="DQ4" s="67"/>
      <c r="DR4" s="67"/>
      <c r="DS4" s="67"/>
      <c r="DT4" s="67"/>
      <c r="DU4" s="67"/>
      <c r="DV4" s="67"/>
      <c r="DW4" s="67"/>
      <c r="DX4" s="67"/>
      <c r="DY4" s="67"/>
      <c r="DZ4" s="67"/>
      <c r="EA4" s="67"/>
      <c r="EB4" s="67"/>
      <c r="EC4" s="67"/>
      <c r="ED4" s="67"/>
      <c r="EE4" s="67"/>
      <c r="EF4" s="67"/>
      <c r="EG4" s="67"/>
      <c r="EH4" s="67"/>
      <c r="EI4" s="67"/>
      <c r="EJ4" s="67"/>
      <c r="EK4" s="67"/>
      <c r="EL4" s="67"/>
      <c r="EM4" s="67"/>
      <c r="EN4" s="67"/>
      <c r="EO4" s="67"/>
      <c r="EP4" s="67"/>
      <c r="EQ4" s="67"/>
      <c r="ER4" s="67"/>
      <c r="ES4" s="67"/>
      <c r="ET4" s="67"/>
      <c r="EU4" s="67"/>
      <c r="EV4" s="67"/>
      <c r="EW4" s="67"/>
      <c r="EX4" s="67"/>
      <c r="EY4" s="67"/>
      <c r="EZ4" s="67"/>
      <c r="FA4" s="67"/>
      <c r="FB4" s="67"/>
      <c r="FC4" s="67"/>
      <c r="FD4" s="67"/>
      <c r="FE4" s="67"/>
      <c r="FF4" s="67"/>
      <c r="FG4" s="67"/>
      <c r="FH4" s="67"/>
      <c r="FI4" s="67"/>
      <c r="FJ4" s="67"/>
      <c r="FK4" s="67"/>
      <c r="FL4" s="67"/>
      <c r="FM4" s="67"/>
      <c r="FN4" s="67"/>
      <c r="FO4" s="67"/>
      <c r="FP4" s="67"/>
      <c r="FQ4" s="67"/>
      <c r="FR4" s="67"/>
      <c r="FS4" s="67"/>
      <c r="FT4" s="67"/>
      <c r="FU4" s="67"/>
      <c r="FV4" s="67"/>
      <c r="FW4" s="67"/>
      <c r="FX4" s="67"/>
      <c r="FY4" s="67"/>
      <c r="FZ4" s="67"/>
      <c r="GA4" s="67"/>
      <c r="GB4" s="67"/>
      <c r="GC4" s="67"/>
      <c r="GD4" s="67"/>
      <c r="GE4" s="67"/>
      <c r="GF4" s="67"/>
      <c r="GG4" s="67"/>
      <c r="GH4" s="67"/>
      <c r="GI4" s="67"/>
      <c r="GJ4" s="67"/>
      <c r="GK4" s="67"/>
      <c r="GL4" s="67"/>
      <c r="GM4" s="67"/>
      <c r="GN4" s="67"/>
      <c r="GO4" s="67"/>
      <c r="GP4" s="67"/>
      <c r="GQ4" s="67"/>
      <c r="GR4" s="67"/>
      <c r="GS4" s="67"/>
      <c r="GT4" s="67"/>
      <c r="GU4" s="67"/>
      <c r="GV4" s="67"/>
      <c r="GW4" s="67"/>
      <c r="GX4" s="67"/>
      <c r="GY4" s="67"/>
      <c r="GZ4" s="67"/>
      <c r="HA4" s="67"/>
      <c r="HB4" s="67"/>
      <c r="HC4" s="67"/>
      <c r="HD4" s="67"/>
      <c r="HE4" s="67"/>
      <c r="HF4" s="67"/>
      <c r="HG4" s="67"/>
      <c r="HH4" s="67"/>
      <c r="HI4" s="67"/>
      <c r="HJ4" s="67"/>
      <c r="HK4" s="67"/>
      <c r="HL4" s="67"/>
      <c r="HM4" s="67"/>
      <c r="HN4" s="67"/>
      <c r="HO4" s="67"/>
      <c r="HP4" s="67"/>
      <c r="HQ4" s="67"/>
      <c r="HR4" s="67"/>
      <c r="HS4" s="67"/>
      <c r="HT4" s="67"/>
      <c r="HU4" s="67"/>
      <c r="HV4" s="67"/>
      <c r="HW4" s="67"/>
      <c r="HX4" s="67"/>
      <c r="HY4" s="67"/>
      <c r="HZ4" s="67"/>
    </row>
    <row r="5" s="30" customFormat="1" ht="22" customHeight="1" spans="1:234">
      <c r="A5" s="10">
        <v>1</v>
      </c>
      <c r="B5" s="10" t="s">
        <v>454</v>
      </c>
      <c r="C5" s="12" t="s">
        <v>455</v>
      </c>
      <c r="D5" s="12"/>
      <c r="E5" s="12"/>
      <c r="F5" s="12"/>
      <c r="G5" s="12"/>
      <c r="H5" s="16">
        <f>13.7*5.7</f>
        <v>78.09</v>
      </c>
      <c r="I5" s="12">
        <v>1120</v>
      </c>
      <c r="J5" s="43">
        <f>I5*H5</f>
        <v>87461</v>
      </c>
      <c r="K5" s="16" t="s">
        <v>456</v>
      </c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7"/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/>
      <c r="BI5" s="67"/>
      <c r="BJ5" s="67"/>
      <c r="BK5" s="67"/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67"/>
      <c r="BX5" s="67"/>
      <c r="BY5" s="67"/>
      <c r="BZ5" s="67"/>
      <c r="CA5" s="67"/>
      <c r="CB5" s="67"/>
      <c r="CC5" s="67"/>
      <c r="CD5" s="67"/>
      <c r="CE5" s="67"/>
      <c r="CF5" s="67"/>
      <c r="CG5" s="67"/>
      <c r="CH5" s="67"/>
      <c r="CI5" s="67"/>
      <c r="CJ5" s="67"/>
      <c r="CK5" s="67"/>
      <c r="CL5" s="67"/>
      <c r="CM5" s="67"/>
      <c r="CN5" s="67"/>
      <c r="CO5" s="67"/>
      <c r="CP5" s="67"/>
      <c r="CQ5" s="67"/>
      <c r="CR5" s="67"/>
      <c r="CS5" s="67"/>
      <c r="CT5" s="67"/>
      <c r="CU5" s="67"/>
      <c r="CV5" s="67"/>
      <c r="CW5" s="67"/>
      <c r="CX5" s="67"/>
      <c r="CY5" s="67"/>
      <c r="CZ5" s="67"/>
      <c r="DA5" s="67"/>
      <c r="DB5" s="67"/>
      <c r="DC5" s="67"/>
      <c r="DD5" s="67"/>
      <c r="DE5" s="67"/>
      <c r="DF5" s="67"/>
      <c r="DG5" s="67"/>
      <c r="DH5" s="67"/>
      <c r="DI5" s="67"/>
      <c r="DJ5" s="67"/>
      <c r="DK5" s="67"/>
      <c r="DL5" s="67"/>
      <c r="DM5" s="67"/>
      <c r="DN5" s="67"/>
      <c r="DO5" s="67"/>
      <c r="DP5" s="67"/>
      <c r="DQ5" s="67"/>
      <c r="DR5" s="67"/>
      <c r="DS5" s="67"/>
      <c r="DT5" s="67"/>
      <c r="DU5" s="67"/>
      <c r="DV5" s="67"/>
      <c r="DW5" s="67"/>
      <c r="DX5" s="67"/>
      <c r="DY5" s="67"/>
      <c r="DZ5" s="67"/>
      <c r="EA5" s="67"/>
      <c r="EB5" s="67"/>
      <c r="EC5" s="67"/>
      <c r="ED5" s="67"/>
      <c r="EE5" s="67"/>
      <c r="EF5" s="67"/>
      <c r="EG5" s="67"/>
      <c r="EH5" s="67"/>
      <c r="EI5" s="67"/>
      <c r="EJ5" s="67"/>
      <c r="EK5" s="67"/>
      <c r="EL5" s="67"/>
      <c r="EM5" s="67"/>
      <c r="EN5" s="67"/>
      <c r="EO5" s="67"/>
      <c r="EP5" s="67"/>
      <c r="EQ5" s="67"/>
      <c r="ER5" s="67"/>
      <c r="ES5" s="67"/>
      <c r="ET5" s="67"/>
      <c r="EU5" s="67"/>
      <c r="EV5" s="67"/>
      <c r="EW5" s="67"/>
      <c r="EX5" s="67"/>
      <c r="EY5" s="67"/>
      <c r="EZ5" s="67"/>
      <c r="FA5" s="67"/>
      <c r="FB5" s="67"/>
      <c r="FC5" s="67"/>
      <c r="FD5" s="67"/>
      <c r="FE5" s="67"/>
      <c r="FF5" s="67"/>
      <c r="FG5" s="67"/>
      <c r="FH5" s="67"/>
      <c r="FI5" s="67"/>
      <c r="FJ5" s="67"/>
      <c r="FK5" s="67"/>
      <c r="FL5" s="67"/>
      <c r="FM5" s="67"/>
      <c r="FN5" s="67"/>
      <c r="FO5" s="67"/>
      <c r="FP5" s="67"/>
      <c r="FQ5" s="67"/>
      <c r="FR5" s="67"/>
      <c r="FS5" s="67"/>
      <c r="FT5" s="67"/>
      <c r="FU5" s="67"/>
      <c r="FV5" s="67"/>
      <c r="FW5" s="67"/>
      <c r="FX5" s="67"/>
      <c r="FY5" s="67"/>
      <c r="FZ5" s="67"/>
      <c r="GA5" s="67"/>
      <c r="GB5" s="67"/>
      <c r="GC5" s="67"/>
      <c r="GD5" s="67"/>
      <c r="GE5" s="67"/>
      <c r="GF5" s="67"/>
      <c r="GG5" s="67"/>
      <c r="GH5" s="67"/>
      <c r="GI5" s="67"/>
      <c r="GJ5" s="67"/>
      <c r="GK5" s="67"/>
      <c r="GL5" s="67"/>
      <c r="GM5" s="67"/>
      <c r="GN5" s="67"/>
      <c r="GO5" s="67"/>
      <c r="GP5" s="67"/>
      <c r="GQ5" s="67"/>
      <c r="GR5" s="67"/>
      <c r="GS5" s="67"/>
      <c r="GT5" s="67"/>
      <c r="GU5" s="67"/>
      <c r="GV5" s="67"/>
      <c r="GW5" s="67"/>
      <c r="GX5" s="67"/>
      <c r="GY5" s="67"/>
      <c r="GZ5" s="67"/>
      <c r="HA5" s="67"/>
      <c r="HB5" s="67"/>
      <c r="HC5" s="67"/>
      <c r="HD5" s="67"/>
      <c r="HE5" s="67"/>
      <c r="HF5" s="67"/>
      <c r="HG5" s="67"/>
      <c r="HH5" s="67"/>
      <c r="HI5" s="67"/>
      <c r="HJ5" s="67"/>
      <c r="HK5" s="67"/>
      <c r="HL5" s="67"/>
      <c r="HM5" s="67"/>
      <c r="HN5" s="67"/>
      <c r="HO5" s="67"/>
      <c r="HP5" s="67"/>
      <c r="HQ5" s="67"/>
      <c r="HR5" s="67"/>
      <c r="HS5" s="67"/>
      <c r="HT5" s="67"/>
      <c r="HU5" s="67"/>
      <c r="HV5" s="67"/>
      <c r="HW5" s="67"/>
      <c r="HX5" s="67"/>
      <c r="HY5" s="67"/>
      <c r="HZ5" s="67"/>
    </row>
    <row r="6" s="30" customFormat="1" ht="22" customHeight="1" spans="1:234">
      <c r="A6" s="10">
        <v>2</v>
      </c>
      <c r="B6" s="10" t="s">
        <v>457</v>
      </c>
      <c r="C6" s="13" t="s">
        <v>126</v>
      </c>
      <c r="D6" s="14"/>
      <c r="E6" s="14"/>
      <c r="F6" s="14"/>
      <c r="G6" s="15"/>
      <c r="H6" s="16">
        <f>8.3*6.2</f>
        <v>51.46</v>
      </c>
      <c r="I6" s="12">
        <v>586</v>
      </c>
      <c r="J6" s="43">
        <f>I6*H6</f>
        <v>30156</v>
      </c>
      <c r="K6" s="16" t="s">
        <v>458</v>
      </c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67"/>
      <c r="AE6" s="67"/>
      <c r="AF6" s="67"/>
      <c r="AG6" s="67"/>
      <c r="AH6" s="67"/>
      <c r="AI6" s="67"/>
      <c r="AJ6" s="67"/>
      <c r="AK6" s="67"/>
      <c r="AL6" s="67"/>
      <c r="AM6" s="67"/>
      <c r="AN6" s="67"/>
      <c r="AO6" s="67"/>
      <c r="AP6" s="67"/>
      <c r="AQ6" s="67"/>
      <c r="AR6" s="67"/>
      <c r="AS6" s="67"/>
      <c r="AT6" s="67"/>
      <c r="AU6" s="67"/>
      <c r="AV6" s="67"/>
      <c r="AW6" s="67"/>
      <c r="AX6" s="67"/>
      <c r="AY6" s="67"/>
      <c r="AZ6" s="67"/>
      <c r="BA6" s="67"/>
      <c r="BB6" s="67"/>
      <c r="BC6" s="67"/>
      <c r="BD6" s="67"/>
      <c r="BE6" s="67"/>
      <c r="BF6" s="67"/>
      <c r="BG6" s="67"/>
      <c r="BH6" s="67"/>
      <c r="BI6" s="67"/>
      <c r="BJ6" s="67"/>
      <c r="BK6" s="67"/>
      <c r="BL6" s="67"/>
      <c r="BM6" s="67"/>
      <c r="BN6" s="67"/>
      <c r="BO6" s="67"/>
      <c r="BP6" s="67"/>
      <c r="BQ6" s="67"/>
      <c r="BR6" s="67"/>
      <c r="BS6" s="67"/>
      <c r="BT6" s="67"/>
      <c r="BU6" s="67"/>
      <c r="BV6" s="67"/>
      <c r="BW6" s="67"/>
      <c r="BX6" s="67"/>
      <c r="BY6" s="67"/>
      <c r="BZ6" s="67"/>
      <c r="CA6" s="67"/>
      <c r="CB6" s="67"/>
      <c r="CC6" s="67"/>
      <c r="CD6" s="67"/>
      <c r="CE6" s="67"/>
      <c r="CF6" s="67"/>
      <c r="CG6" s="67"/>
      <c r="CH6" s="67"/>
      <c r="CI6" s="67"/>
      <c r="CJ6" s="67"/>
      <c r="CK6" s="67"/>
      <c r="CL6" s="67"/>
      <c r="CM6" s="67"/>
      <c r="CN6" s="67"/>
      <c r="CO6" s="67"/>
      <c r="CP6" s="67"/>
      <c r="CQ6" s="67"/>
      <c r="CR6" s="67"/>
      <c r="CS6" s="67"/>
      <c r="CT6" s="67"/>
      <c r="CU6" s="67"/>
      <c r="CV6" s="67"/>
      <c r="CW6" s="67"/>
      <c r="CX6" s="67"/>
      <c r="CY6" s="67"/>
      <c r="CZ6" s="67"/>
      <c r="DA6" s="67"/>
      <c r="DB6" s="67"/>
      <c r="DC6" s="67"/>
      <c r="DD6" s="67"/>
      <c r="DE6" s="67"/>
      <c r="DF6" s="67"/>
      <c r="DG6" s="67"/>
      <c r="DH6" s="67"/>
      <c r="DI6" s="67"/>
      <c r="DJ6" s="67"/>
      <c r="DK6" s="67"/>
      <c r="DL6" s="67"/>
      <c r="DM6" s="67"/>
      <c r="DN6" s="67"/>
      <c r="DO6" s="67"/>
      <c r="DP6" s="67"/>
      <c r="DQ6" s="67"/>
      <c r="DR6" s="67"/>
      <c r="DS6" s="67"/>
      <c r="DT6" s="67"/>
      <c r="DU6" s="67"/>
      <c r="DV6" s="67"/>
      <c r="DW6" s="67"/>
      <c r="DX6" s="67"/>
      <c r="DY6" s="67"/>
      <c r="DZ6" s="67"/>
      <c r="EA6" s="67"/>
      <c r="EB6" s="67"/>
      <c r="EC6" s="67"/>
      <c r="ED6" s="67"/>
      <c r="EE6" s="67"/>
      <c r="EF6" s="67"/>
      <c r="EG6" s="67"/>
      <c r="EH6" s="67"/>
      <c r="EI6" s="67"/>
      <c r="EJ6" s="67"/>
      <c r="EK6" s="67"/>
      <c r="EL6" s="67"/>
      <c r="EM6" s="67"/>
      <c r="EN6" s="67"/>
      <c r="EO6" s="67"/>
      <c r="EP6" s="67"/>
      <c r="EQ6" s="67"/>
      <c r="ER6" s="67"/>
      <c r="ES6" s="67"/>
      <c r="ET6" s="67"/>
      <c r="EU6" s="67"/>
      <c r="EV6" s="67"/>
      <c r="EW6" s="67"/>
      <c r="EX6" s="67"/>
      <c r="EY6" s="67"/>
      <c r="EZ6" s="67"/>
      <c r="FA6" s="67"/>
      <c r="FB6" s="67"/>
      <c r="FC6" s="67"/>
      <c r="FD6" s="67"/>
      <c r="FE6" s="67"/>
      <c r="FF6" s="67"/>
      <c r="FG6" s="67"/>
      <c r="FH6" s="67"/>
      <c r="FI6" s="67"/>
      <c r="FJ6" s="67"/>
      <c r="FK6" s="67"/>
      <c r="FL6" s="67"/>
      <c r="FM6" s="67"/>
      <c r="FN6" s="67"/>
      <c r="FO6" s="67"/>
      <c r="FP6" s="67"/>
      <c r="FQ6" s="67"/>
      <c r="FR6" s="67"/>
      <c r="FS6" s="67"/>
      <c r="FT6" s="67"/>
      <c r="FU6" s="67"/>
      <c r="FV6" s="67"/>
      <c r="FW6" s="67"/>
      <c r="FX6" s="67"/>
      <c r="FY6" s="67"/>
      <c r="FZ6" s="67"/>
      <c r="GA6" s="67"/>
      <c r="GB6" s="67"/>
      <c r="GC6" s="67"/>
      <c r="GD6" s="67"/>
      <c r="GE6" s="67"/>
      <c r="GF6" s="67"/>
      <c r="GG6" s="67"/>
      <c r="GH6" s="67"/>
      <c r="GI6" s="67"/>
      <c r="GJ6" s="67"/>
      <c r="GK6" s="67"/>
      <c r="GL6" s="67"/>
      <c r="GM6" s="67"/>
      <c r="GN6" s="67"/>
      <c r="GO6" s="67"/>
      <c r="GP6" s="67"/>
      <c r="GQ6" s="67"/>
      <c r="GR6" s="67"/>
      <c r="GS6" s="67"/>
      <c r="GT6" s="67"/>
      <c r="GU6" s="67"/>
      <c r="GV6" s="67"/>
      <c r="GW6" s="67"/>
      <c r="GX6" s="67"/>
      <c r="GY6" s="67"/>
      <c r="GZ6" s="67"/>
      <c r="HA6" s="67"/>
      <c r="HB6" s="67"/>
      <c r="HC6" s="67"/>
      <c r="HD6" s="67"/>
      <c r="HE6" s="67"/>
      <c r="HF6" s="67"/>
      <c r="HG6" s="67"/>
      <c r="HH6" s="67"/>
      <c r="HI6" s="67"/>
      <c r="HJ6" s="67"/>
      <c r="HK6" s="67"/>
      <c r="HL6" s="67"/>
      <c r="HM6" s="67"/>
      <c r="HN6" s="67"/>
      <c r="HO6" s="67"/>
      <c r="HP6" s="67"/>
      <c r="HQ6" s="67"/>
      <c r="HR6" s="67"/>
      <c r="HS6" s="67"/>
      <c r="HT6" s="67"/>
      <c r="HU6" s="67"/>
      <c r="HV6" s="67"/>
      <c r="HW6" s="67"/>
      <c r="HX6" s="67"/>
      <c r="HY6" s="67"/>
      <c r="HZ6" s="67"/>
    </row>
    <row r="7" s="30" customFormat="1" ht="22" customHeight="1" spans="1:234">
      <c r="A7" s="10">
        <v>3</v>
      </c>
      <c r="B7" s="10" t="s">
        <v>459</v>
      </c>
      <c r="C7" s="13" t="s">
        <v>460</v>
      </c>
      <c r="D7" s="14"/>
      <c r="E7" s="14"/>
      <c r="F7" s="14"/>
      <c r="G7" s="15"/>
      <c r="H7" s="16">
        <f>9.9*6</f>
        <v>59.4</v>
      </c>
      <c r="I7" s="12">
        <v>540</v>
      </c>
      <c r="J7" s="43">
        <f>I7*H7</f>
        <v>32076</v>
      </c>
      <c r="K7" s="16" t="s">
        <v>461</v>
      </c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67"/>
      <c r="Y7" s="67"/>
      <c r="Z7" s="67"/>
      <c r="AA7" s="67"/>
      <c r="AB7" s="67"/>
      <c r="AC7" s="67"/>
      <c r="AD7" s="67"/>
      <c r="AE7" s="67"/>
      <c r="AF7" s="67"/>
      <c r="AG7" s="67"/>
      <c r="AH7" s="67"/>
      <c r="AI7" s="67"/>
      <c r="AJ7" s="67"/>
      <c r="AK7" s="67"/>
      <c r="AL7" s="67"/>
      <c r="AM7" s="67"/>
      <c r="AN7" s="67"/>
      <c r="AO7" s="67"/>
      <c r="AP7" s="67"/>
      <c r="AQ7" s="67"/>
      <c r="AR7" s="67"/>
      <c r="AS7" s="67"/>
      <c r="AT7" s="67"/>
      <c r="AU7" s="67"/>
      <c r="AV7" s="67"/>
      <c r="AW7" s="67"/>
      <c r="AX7" s="67"/>
      <c r="AY7" s="67"/>
      <c r="AZ7" s="67"/>
      <c r="BA7" s="67"/>
      <c r="BB7" s="67"/>
      <c r="BC7" s="67"/>
      <c r="BD7" s="67"/>
      <c r="BE7" s="67"/>
      <c r="BF7" s="67"/>
      <c r="BG7" s="67"/>
      <c r="BH7" s="67"/>
      <c r="BI7" s="67"/>
      <c r="BJ7" s="67"/>
      <c r="BK7" s="67"/>
      <c r="BL7" s="67"/>
      <c r="BM7" s="67"/>
      <c r="BN7" s="67"/>
      <c r="BO7" s="67"/>
      <c r="BP7" s="67"/>
      <c r="BQ7" s="67"/>
      <c r="BR7" s="67"/>
      <c r="BS7" s="67"/>
      <c r="BT7" s="67"/>
      <c r="BU7" s="67"/>
      <c r="BV7" s="67"/>
      <c r="BW7" s="67"/>
      <c r="BX7" s="67"/>
      <c r="BY7" s="67"/>
      <c r="BZ7" s="67"/>
      <c r="CA7" s="67"/>
      <c r="CB7" s="67"/>
      <c r="CC7" s="67"/>
      <c r="CD7" s="67"/>
      <c r="CE7" s="67"/>
      <c r="CF7" s="67"/>
      <c r="CG7" s="67"/>
      <c r="CH7" s="67"/>
      <c r="CI7" s="67"/>
      <c r="CJ7" s="67"/>
      <c r="CK7" s="67"/>
      <c r="CL7" s="67"/>
      <c r="CM7" s="67"/>
      <c r="CN7" s="67"/>
      <c r="CO7" s="67"/>
      <c r="CP7" s="67"/>
      <c r="CQ7" s="67"/>
      <c r="CR7" s="67"/>
      <c r="CS7" s="67"/>
      <c r="CT7" s="67"/>
      <c r="CU7" s="67"/>
      <c r="CV7" s="67"/>
      <c r="CW7" s="67"/>
      <c r="CX7" s="67"/>
      <c r="CY7" s="67"/>
      <c r="CZ7" s="67"/>
      <c r="DA7" s="67"/>
      <c r="DB7" s="67"/>
      <c r="DC7" s="67"/>
      <c r="DD7" s="67"/>
      <c r="DE7" s="67"/>
      <c r="DF7" s="67"/>
      <c r="DG7" s="67"/>
      <c r="DH7" s="67"/>
      <c r="DI7" s="67"/>
      <c r="DJ7" s="67"/>
      <c r="DK7" s="67"/>
      <c r="DL7" s="67"/>
      <c r="DM7" s="67"/>
      <c r="DN7" s="67"/>
      <c r="DO7" s="67"/>
      <c r="DP7" s="67"/>
      <c r="DQ7" s="67"/>
      <c r="DR7" s="67"/>
      <c r="DS7" s="67"/>
      <c r="DT7" s="67"/>
      <c r="DU7" s="67"/>
      <c r="DV7" s="67"/>
      <c r="DW7" s="67"/>
      <c r="DX7" s="67"/>
      <c r="DY7" s="67"/>
      <c r="DZ7" s="67"/>
      <c r="EA7" s="67"/>
      <c r="EB7" s="67"/>
      <c r="EC7" s="67"/>
      <c r="ED7" s="67"/>
      <c r="EE7" s="67"/>
      <c r="EF7" s="67"/>
      <c r="EG7" s="67"/>
      <c r="EH7" s="67"/>
      <c r="EI7" s="67"/>
      <c r="EJ7" s="67"/>
      <c r="EK7" s="67"/>
      <c r="EL7" s="67"/>
      <c r="EM7" s="67"/>
      <c r="EN7" s="67"/>
      <c r="EO7" s="67"/>
      <c r="EP7" s="67"/>
      <c r="EQ7" s="67"/>
      <c r="ER7" s="67"/>
      <c r="ES7" s="67"/>
      <c r="ET7" s="67"/>
      <c r="EU7" s="67"/>
      <c r="EV7" s="67"/>
      <c r="EW7" s="67"/>
      <c r="EX7" s="67"/>
      <c r="EY7" s="67"/>
      <c r="EZ7" s="67"/>
      <c r="FA7" s="67"/>
      <c r="FB7" s="67"/>
      <c r="FC7" s="67"/>
      <c r="FD7" s="67"/>
      <c r="FE7" s="67"/>
      <c r="FF7" s="67"/>
      <c r="FG7" s="67"/>
      <c r="FH7" s="67"/>
      <c r="FI7" s="67"/>
      <c r="FJ7" s="67"/>
      <c r="FK7" s="67"/>
      <c r="FL7" s="67"/>
      <c r="FM7" s="67"/>
      <c r="FN7" s="67"/>
      <c r="FO7" s="67"/>
      <c r="FP7" s="67"/>
      <c r="FQ7" s="67"/>
      <c r="FR7" s="67"/>
      <c r="FS7" s="67"/>
      <c r="FT7" s="67"/>
      <c r="FU7" s="67"/>
      <c r="FV7" s="67"/>
      <c r="FW7" s="67"/>
      <c r="FX7" s="67"/>
      <c r="FY7" s="67"/>
      <c r="FZ7" s="67"/>
      <c r="GA7" s="67"/>
      <c r="GB7" s="67"/>
      <c r="GC7" s="67"/>
      <c r="GD7" s="67"/>
      <c r="GE7" s="67"/>
      <c r="GF7" s="67"/>
      <c r="GG7" s="67"/>
      <c r="GH7" s="67"/>
      <c r="GI7" s="67"/>
      <c r="GJ7" s="67"/>
      <c r="GK7" s="67"/>
      <c r="GL7" s="67"/>
      <c r="GM7" s="67"/>
      <c r="GN7" s="67"/>
      <c r="GO7" s="67"/>
      <c r="GP7" s="67"/>
      <c r="GQ7" s="67"/>
      <c r="GR7" s="67"/>
      <c r="GS7" s="67"/>
      <c r="GT7" s="67"/>
      <c r="GU7" s="67"/>
      <c r="GV7" s="67"/>
      <c r="GW7" s="67"/>
      <c r="GX7" s="67"/>
      <c r="GY7" s="67"/>
      <c r="GZ7" s="67"/>
      <c r="HA7" s="67"/>
      <c r="HB7" s="67"/>
      <c r="HC7" s="67"/>
      <c r="HD7" s="67"/>
      <c r="HE7" s="67"/>
      <c r="HF7" s="67"/>
      <c r="HG7" s="67"/>
      <c r="HH7" s="67"/>
      <c r="HI7" s="67"/>
      <c r="HJ7" s="67"/>
      <c r="HK7" s="67"/>
      <c r="HL7" s="67"/>
      <c r="HM7" s="67"/>
      <c r="HN7" s="67"/>
      <c r="HO7" s="67"/>
      <c r="HP7" s="67"/>
      <c r="HQ7" s="67"/>
      <c r="HR7" s="67"/>
      <c r="HS7" s="67"/>
      <c r="HT7" s="67"/>
      <c r="HU7" s="67"/>
      <c r="HV7" s="67"/>
      <c r="HW7" s="67"/>
      <c r="HX7" s="67"/>
      <c r="HY7" s="67"/>
      <c r="HZ7" s="67"/>
    </row>
    <row r="8" s="30" customFormat="1" ht="22" customHeight="1" spans="1:234">
      <c r="A8" s="10">
        <v>4</v>
      </c>
      <c r="B8" s="10" t="s">
        <v>462</v>
      </c>
      <c r="C8" s="13" t="s">
        <v>463</v>
      </c>
      <c r="D8" s="14"/>
      <c r="E8" s="14"/>
      <c r="F8" s="14"/>
      <c r="G8" s="15"/>
      <c r="H8" s="16">
        <f>9.2*6.2</f>
        <v>57.04</v>
      </c>
      <c r="I8" s="12">
        <v>623</v>
      </c>
      <c r="J8" s="43">
        <f>I8*H8</f>
        <v>35536</v>
      </c>
      <c r="K8" s="16" t="s">
        <v>464</v>
      </c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67"/>
      <c r="Y8" s="67"/>
      <c r="Z8" s="67"/>
      <c r="AA8" s="67"/>
      <c r="AB8" s="67"/>
      <c r="AC8" s="67"/>
      <c r="AD8" s="67"/>
      <c r="AE8" s="67"/>
      <c r="AF8" s="67"/>
      <c r="AG8" s="67"/>
      <c r="AH8" s="67"/>
      <c r="AI8" s="67"/>
      <c r="AJ8" s="67"/>
      <c r="AK8" s="67"/>
      <c r="AL8" s="67"/>
      <c r="AM8" s="67"/>
      <c r="AN8" s="67"/>
      <c r="AO8" s="67"/>
      <c r="AP8" s="67"/>
      <c r="AQ8" s="67"/>
      <c r="AR8" s="67"/>
      <c r="AS8" s="67"/>
      <c r="AT8" s="67"/>
      <c r="AU8" s="67"/>
      <c r="AV8" s="67"/>
      <c r="AW8" s="67"/>
      <c r="AX8" s="67"/>
      <c r="AY8" s="67"/>
      <c r="AZ8" s="67"/>
      <c r="BA8" s="67"/>
      <c r="BB8" s="67"/>
      <c r="BC8" s="67"/>
      <c r="BD8" s="67"/>
      <c r="BE8" s="67"/>
      <c r="BF8" s="67"/>
      <c r="BG8" s="67"/>
      <c r="BH8" s="67"/>
      <c r="BI8" s="67"/>
      <c r="BJ8" s="67"/>
      <c r="BK8" s="67"/>
      <c r="BL8" s="67"/>
      <c r="BM8" s="67"/>
      <c r="BN8" s="67"/>
      <c r="BO8" s="67"/>
      <c r="BP8" s="67"/>
      <c r="BQ8" s="67"/>
      <c r="BR8" s="67"/>
      <c r="BS8" s="67"/>
      <c r="BT8" s="67"/>
      <c r="BU8" s="67"/>
      <c r="BV8" s="67"/>
      <c r="BW8" s="67"/>
      <c r="BX8" s="67"/>
      <c r="BY8" s="67"/>
      <c r="BZ8" s="67"/>
      <c r="CA8" s="67"/>
      <c r="CB8" s="67"/>
      <c r="CC8" s="67"/>
      <c r="CD8" s="67"/>
      <c r="CE8" s="67"/>
      <c r="CF8" s="67"/>
      <c r="CG8" s="67"/>
      <c r="CH8" s="67"/>
      <c r="CI8" s="67"/>
      <c r="CJ8" s="67"/>
      <c r="CK8" s="67"/>
      <c r="CL8" s="67"/>
      <c r="CM8" s="67"/>
      <c r="CN8" s="67"/>
      <c r="CO8" s="67"/>
      <c r="CP8" s="67"/>
      <c r="CQ8" s="67"/>
      <c r="CR8" s="67"/>
      <c r="CS8" s="67"/>
      <c r="CT8" s="67"/>
      <c r="CU8" s="67"/>
      <c r="CV8" s="67"/>
      <c r="CW8" s="67"/>
      <c r="CX8" s="67"/>
      <c r="CY8" s="67"/>
      <c r="CZ8" s="67"/>
      <c r="DA8" s="67"/>
      <c r="DB8" s="67"/>
      <c r="DC8" s="67"/>
      <c r="DD8" s="67"/>
      <c r="DE8" s="67"/>
      <c r="DF8" s="67"/>
      <c r="DG8" s="67"/>
      <c r="DH8" s="67"/>
      <c r="DI8" s="67"/>
      <c r="DJ8" s="67"/>
      <c r="DK8" s="67"/>
      <c r="DL8" s="67"/>
      <c r="DM8" s="67"/>
      <c r="DN8" s="67"/>
      <c r="DO8" s="67"/>
      <c r="DP8" s="67"/>
      <c r="DQ8" s="67"/>
      <c r="DR8" s="67"/>
      <c r="DS8" s="67"/>
      <c r="DT8" s="67"/>
      <c r="DU8" s="67"/>
      <c r="DV8" s="67"/>
      <c r="DW8" s="67"/>
      <c r="DX8" s="67"/>
      <c r="DY8" s="67"/>
      <c r="DZ8" s="67"/>
      <c r="EA8" s="67"/>
      <c r="EB8" s="67"/>
      <c r="EC8" s="67"/>
      <c r="ED8" s="67"/>
      <c r="EE8" s="67"/>
      <c r="EF8" s="67"/>
      <c r="EG8" s="67"/>
      <c r="EH8" s="67"/>
      <c r="EI8" s="67"/>
      <c r="EJ8" s="67"/>
      <c r="EK8" s="67"/>
      <c r="EL8" s="67"/>
      <c r="EM8" s="67"/>
      <c r="EN8" s="67"/>
      <c r="EO8" s="67"/>
      <c r="EP8" s="67"/>
      <c r="EQ8" s="67"/>
      <c r="ER8" s="67"/>
      <c r="ES8" s="67"/>
      <c r="ET8" s="67"/>
      <c r="EU8" s="67"/>
      <c r="EV8" s="67"/>
      <c r="EW8" s="67"/>
      <c r="EX8" s="67"/>
      <c r="EY8" s="67"/>
      <c r="EZ8" s="67"/>
      <c r="FA8" s="67"/>
      <c r="FB8" s="67"/>
      <c r="FC8" s="67"/>
      <c r="FD8" s="67"/>
      <c r="FE8" s="67"/>
      <c r="FF8" s="67"/>
      <c r="FG8" s="67"/>
      <c r="FH8" s="67"/>
      <c r="FI8" s="67"/>
      <c r="FJ8" s="67"/>
      <c r="FK8" s="67"/>
      <c r="FL8" s="67"/>
      <c r="FM8" s="67"/>
      <c r="FN8" s="67"/>
      <c r="FO8" s="67"/>
      <c r="FP8" s="67"/>
      <c r="FQ8" s="67"/>
      <c r="FR8" s="67"/>
      <c r="FS8" s="67"/>
      <c r="FT8" s="67"/>
      <c r="FU8" s="67"/>
      <c r="FV8" s="67"/>
      <c r="FW8" s="67"/>
      <c r="FX8" s="67"/>
      <c r="FY8" s="67"/>
      <c r="FZ8" s="67"/>
      <c r="GA8" s="67"/>
      <c r="GB8" s="67"/>
      <c r="GC8" s="67"/>
      <c r="GD8" s="67"/>
      <c r="GE8" s="67"/>
      <c r="GF8" s="67"/>
      <c r="GG8" s="67"/>
      <c r="GH8" s="67"/>
      <c r="GI8" s="67"/>
      <c r="GJ8" s="67"/>
      <c r="GK8" s="67"/>
      <c r="GL8" s="67"/>
      <c r="GM8" s="67"/>
      <c r="GN8" s="67"/>
      <c r="GO8" s="67"/>
      <c r="GP8" s="67"/>
      <c r="GQ8" s="67"/>
      <c r="GR8" s="67"/>
      <c r="GS8" s="67"/>
      <c r="GT8" s="67"/>
      <c r="GU8" s="67"/>
      <c r="GV8" s="67"/>
      <c r="GW8" s="67"/>
      <c r="GX8" s="67"/>
      <c r="GY8" s="67"/>
      <c r="GZ8" s="67"/>
      <c r="HA8" s="67"/>
      <c r="HB8" s="67"/>
      <c r="HC8" s="67"/>
      <c r="HD8" s="67"/>
      <c r="HE8" s="67"/>
      <c r="HF8" s="67"/>
      <c r="HG8" s="67"/>
      <c r="HH8" s="67"/>
      <c r="HI8" s="67"/>
      <c r="HJ8" s="67"/>
      <c r="HK8" s="67"/>
      <c r="HL8" s="67"/>
      <c r="HM8" s="67"/>
      <c r="HN8" s="67"/>
      <c r="HO8" s="67"/>
      <c r="HP8" s="67"/>
      <c r="HQ8" s="67"/>
      <c r="HR8" s="67"/>
      <c r="HS8" s="67"/>
      <c r="HT8" s="67"/>
      <c r="HU8" s="67"/>
      <c r="HV8" s="67"/>
      <c r="HW8" s="67"/>
      <c r="HX8" s="67"/>
      <c r="HY8" s="67"/>
      <c r="HZ8" s="67"/>
    </row>
    <row r="9" s="30" customFormat="1" ht="22" customHeight="1" spans="1:234">
      <c r="A9" s="10"/>
      <c r="B9" s="10"/>
      <c r="C9" s="18" t="s">
        <v>99</v>
      </c>
      <c r="D9" s="19"/>
      <c r="E9" s="19"/>
      <c r="F9" s="19"/>
      <c r="G9" s="20"/>
      <c r="H9" s="16">
        <f>SUM(H5:H8)</f>
        <v>245.99</v>
      </c>
      <c r="I9" s="12"/>
      <c r="J9" s="43">
        <f>SUM(J5:J8)</f>
        <v>185229</v>
      </c>
      <c r="K9" s="68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67"/>
      <c r="Y9" s="67"/>
      <c r="Z9" s="67"/>
      <c r="AA9" s="67"/>
      <c r="AB9" s="67"/>
      <c r="AC9" s="67"/>
      <c r="AD9" s="67"/>
      <c r="AE9" s="67"/>
      <c r="AF9" s="67"/>
      <c r="AG9" s="67"/>
      <c r="AH9" s="67"/>
      <c r="AI9" s="67"/>
      <c r="AJ9" s="67"/>
      <c r="AK9" s="67"/>
      <c r="AL9" s="67"/>
      <c r="AM9" s="67"/>
      <c r="AN9" s="67"/>
      <c r="AO9" s="67"/>
      <c r="AP9" s="67"/>
      <c r="AQ9" s="67"/>
      <c r="AR9" s="67"/>
      <c r="AS9" s="67"/>
      <c r="AT9" s="67"/>
      <c r="AU9" s="67"/>
      <c r="AV9" s="67"/>
      <c r="AW9" s="67"/>
      <c r="AX9" s="67"/>
      <c r="AY9" s="67"/>
      <c r="AZ9" s="67"/>
      <c r="BA9" s="67"/>
      <c r="BB9" s="67"/>
      <c r="BC9" s="67"/>
      <c r="BD9" s="67"/>
      <c r="BE9" s="67"/>
      <c r="BF9" s="67"/>
      <c r="BG9" s="67"/>
      <c r="BH9" s="67"/>
      <c r="BI9" s="67"/>
      <c r="BJ9" s="67"/>
      <c r="BK9" s="67"/>
      <c r="BL9" s="67"/>
      <c r="BM9" s="67"/>
      <c r="BN9" s="67"/>
      <c r="BO9" s="67"/>
      <c r="BP9" s="67"/>
      <c r="BQ9" s="67"/>
      <c r="BR9" s="67"/>
      <c r="BS9" s="67"/>
      <c r="BT9" s="67"/>
      <c r="BU9" s="67"/>
      <c r="BV9" s="67"/>
      <c r="BW9" s="67"/>
      <c r="BX9" s="67"/>
      <c r="BY9" s="67"/>
      <c r="BZ9" s="67"/>
      <c r="CA9" s="67"/>
      <c r="CB9" s="67"/>
      <c r="CC9" s="67"/>
      <c r="CD9" s="67"/>
      <c r="CE9" s="67"/>
      <c r="CF9" s="67"/>
      <c r="CG9" s="67"/>
      <c r="CH9" s="67"/>
      <c r="CI9" s="67"/>
      <c r="CJ9" s="67"/>
      <c r="CK9" s="67"/>
      <c r="CL9" s="67"/>
      <c r="CM9" s="67"/>
      <c r="CN9" s="67"/>
      <c r="CO9" s="67"/>
      <c r="CP9" s="67"/>
      <c r="CQ9" s="67"/>
      <c r="CR9" s="67"/>
      <c r="CS9" s="67"/>
      <c r="CT9" s="67"/>
      <c r="CU9" s="67"/>
      <c r="CV9" s="67"/>
      <c r="CW9" s="67"/>
      <c r="CX9" s="67"/>
      <c r="CY9" s="67"/>
      <c r="CZ9" s="67"/>
      <c r="DA9" s="67"/>
      <c r="DB9" s="67"/>
      <c r="DC9" s="67"/>
      <c r="DD9" s="67"/>
      <c r="DE9" s="67"/>
      <c r="DF9" s="67"/>
      <c r="DG9" s="67"/>
      <c r="DH9" s="67"/>
      <c r="DI9" s="67"/>
      <c r="DJ9" s="67"/>
      <c r="DK9" s="67"/>
      <c r="DL9" s="67"/>
      <c r="DM9" s="67"/>
      <c r="DN9" s="67"/>
      <c r="DO9" s="67"/>
      <c r="DP9" s="67"/>
      <c r="DQ9" s="67"/>
      <c r="DR9" s="67"/>
      <c r="DS9" s="67"/>
      <c r="DT9" s="67"/>
      <c r="DU9" s="67"/>
      <c r="DV9" s="67"/>
      <c r="DW9" s="67"/>
      <c r="DX9" s="67"/>
      <c r="DY9" s="67"/>
      <c r="DZ9" s="67"/>
      <c r="EA9" s="67"/>
      <c r="EB9" s="67"/>
      <c r="EC9" s="67"/>
      <c r="ED9" s="67"/>
      <c r="EE9" s="67"/>
      <c r="EF9" s="67"/>
      <c r="EG9" s="67"/>
      <c r="EH9" s="67"/>
      <c r="EI9" s="67"/>
      <c r="EJ9" s="67"/>
      <c r="EK9" s="67"/>
      <c r="EL9" s="67"/>
      <c r="EM9" s="67"/>
      <c r="EN9" s="67"/>
      <c r="EO9" s="67"/>
      <c r="EP9" s="67"/>
      <c r="EQ9" s="67"/>
      <c r="ER9" s="67"/>
      <c r="ES9" s="67"/>
      <c r="ET9" s="67"/>
      <c r="EU9" s="67"/>
      <c r="EV9" s="67"/>
      <c r="EW9" s="67"/>
      <c r="EX9" s="67"/>
      <c r="EY9" s="67"/>
      <c r="EZ9" s="67"/>
      <c r="FA9" s="67"/>
      <c r="FB9" s="67"/>
      <c r="FC9" s="67"/>
      <c r="FD9" s="67"/>
      <c r="FE9" s="67"/>
      <c r="FF9" s="67"/>
      <c r="FG9" s="67"/>
      <c r="FH9" s="67"/>
      <c r="FI9" s="67"/>
      <c r="FJ9" s="67"/>
      <c r="FK9" s="67"/>
      <c r="FL9" s="67"/>
      <c r="FM9" s="67"/>
      <c r="FN9" s="67"/>
      <c r="FO9" s="67"/>
      <c r="FP9" s="67"/>
      <c r="FQ9" s="67"/>
      <c r="FR9" s="67"/>
      <c r="FS9" s="67"/>
      <c r="FT9" s="67"/>
      <c r="FU9" s="67"/>
      <c r="FV9" s="67"/>
      <c r="FW9" s="67"/>
      <c r="FX9" s="67"/>
      <c r="FY9" s="67"/>
      <c r="FZ9" s="67"/>
      <c r="GA9" s="67"/>
      <c r="GB9" s="67"/>
      <c r="GC9" s="67"/>
      <c r="GD9" s="67"/>
      <c r="GE9" s="67"/>
      <c r="GF9" s="67"/>
      <c r="GG9" s="67"/>
      <c r="GH9" s="67"/>
      <c r="GI9" s="67"/>
      <c r="GJ9" s="67"/>
      <c r="GK9" s="67"/>
      <c r="GL9" s="67"/>
      <c r="GM9" s="67"/>
      <c r="GN9" s="67"/>
      <c r="GO9" s="67"/>
      <c r="GP9" s="67"/>
      <c r="GQ9" s="67"/>
      <c r="GR9" s="67"/>
      <c r="GS9" s="67"/>
      <c r="GT9" s="67"/>
      <c r="GU9" s="67"/>
      <c r="GV9" s="67"/>
      <c r="GW9" s="67"/>
      <c r="GX9" s="67"/>
      <c r="GY9" s="67"/>
      <c r="GZ9" s="67"/>
      <c r="HA9" s="67"/>
      <c r="HB9" s="67"/>
      <c r="HC9" s="67"/>
      <c r="HD9" s="67"/>
      <c r="HE9" s="67"/>
      <c r="HF9" s="67"/>
      <c r="HG9" s="67"/>
      <c r="HH9" s="67"/>
      <c r="HI9" s="67"/>
      <c r="HJ9" s="67"/>
      <c r="HK9" s="67"/>
      <c r="HL9" s="67"/>
      <c r="HM9" s="67"/>
      <c r="HN9" s="67"/>
      <c r="HO9" s="67"/>
      <c r="HP9" s="67"/>
      <c r="HQ9" s="67"/>
      <c r="HR9" s="67"/>
      <c r="HS9" s="67"/>
      <c r="HT9" s="67"/>
      <c r="HU9" s="67"/>
      <c r="HV9" s="67"/>
      <c r="HW9" s="67"/>
      <c r="HX9" s="67"/>
      <c r="HY9" s="67"/>
      <c r="HZ9" s="67"/>
    </row>
    <row r="10" s="59" customFormat="1" ht="22" customHeight="1" spans="1:11">
      <c r="A10" s="71" t="s">
        <v>100</v>
      </c>
      <c r="B10" s="23"/>
      <c r="C10" s="23"/>
      <c r="D10" s="23"/>
      <c r="E10" s="23"/>
      <c r="F10" s="23"/>
      <c r="G10" s="23"/>
      <c r="H10" s="65"/>
      <c r="I10" s="65"/>
      <c r="J10" s="65"/>
      <c r="K10" s="70"/>
    </row>
    <row r="11" s="30" customFormat="1" ht="22" customHeight="1" spans="1:11">
      <c r="A11" s="10" t="s">
        <v>101</v>
      </c>
      <c r="B11" s="11" t="s">
        <v>102</v>
      </c>
      <c r="C11" s="16" t="s">
        <v>103</v>
      </c>
      <c r="D11" s="16"/>
      <c r="E11" s="16"/>
      <c r="F11" s="16"/>
      <c r="G11" s="16" t="s">
        <v>104</v>
      </c>
      <c r="H11" s="12" t="s">
        <v>105</v>
      </c>
      <c r="I11" s="11" t="s">
        <v>88</v>
      </c>
      <c r="J11" s="41" t="s">
        <v>89</v>
      </c>
      <c r="K11" s="10" t="s">
        <v>106</v>
      </c>
    </row>
    <row r="12" s="30" customFormat="1" ht="18" customHeight="1" spans="1:234">
      <c r="A12" s="10">
        <v>1</v>
      </c>
      <c r="B12" s="10" t="s">
        <v>140</v>
      </c>
      <c r="C12" s="10" t="s">
        <v>465</v>
      </c>
      <c r="D12" s="10"/>
      <c r="E12" s="10"/>
      <c r="F12" s="10"/>
      <c r="G12" s="16" t="s">
        <v>466</v>
      </c>
      <c r="H12" s="12">
        <f>2.4*0.8*2</f>
        <v>3.84</v>
      </c>
      <c r="I12" s="25">
        <v>120</v>
      </c>
      <c r="J12" s="41">
        <f>I12*H12</f>
        <v>461</v>
      </c>
      <c r="K12" s="68"/>
      <c r="L12" s="67"/>
      <c r="M12" s="67"/>
      <c r="N12" s="67"/>
      <c r="O12" s="67"/>
      <c r="P12" s="67"/>
      <c r="Q12" s="67"/>
      <c r="R12" s="67"/>
      <c r="S12" s="67"/>
      <c r="T12" s="67"/>
      <c r="U12" s="67"/>
      <c r="V12" s="67"/>
      <c r="W12" s="67"/>
      <c r="X12" s="67"/>
      <c r="Y12" s="67"/>
      <c r="Z12" s="67"/>
      <c r="AA12" s="67"/>
      <c r="AB12" s="67"/>
      <c r="AC12" s="67"/>
      <c r="AD12" s="67"/>
      <c r="AE12" s="67"/>
      <c r="AF12" s="67"/>
      <c r="AG12" s="67"/>
      <c r="AH12" s="67"/>
      <c r="AI12" s="67"/>
      <c r="AJ12" s="67"/>
      <c r="AK12" s="67"/>
      <c r="AL12" s="67"/>
      <c r="AM12" s="67"/>
      <c r="AN12" s="67"/>
      <c r="AO12" s="67"/>
      <c r="AP12" s="67"/>
      <c r="AQ12" s="67"/>
      <c r="AR12" s="67"/>
      <c r="AS12" s="67"/>
      <c r="AT12" s="67"/>
      <c r="AU12" s="67"/>
      <c r="AV12" s="67"/>
      <c r="AW12" s="67"/>
      <c r="AX12" s="67"/>
      <c r="AY12" s="67"/>
      <c r="AZ12" s="67"/>
      <c r="BA12" s="67"/>
      <c r="BB12" s="67"/>
      <c r="BC12" s="67"/>
      <c r="BD12" s="67"/>
      <c r="BE12" s="67"/>
      <c r="BF12" s="67"/>
      <c r="BG12" s="67"/>
      <c r="BH12" s="67"/>
      <c r="BI12" s="67"/>
      <c r="BJ12" s="67"/>
      <c r="BK12" s="67"/>
      <c r="BL12" s="67"/>
      <c r="BM12" s="67"/>
      <c r="BN12" s="67"/>
      <c r="BO12" s="67"/>
      <c r="BP12" s="67"/>
      <c r="BQ12" s="67"/>
      <c r="BR12" s="67"/>
      <c r="BS12" s="67"/>
      <c r="BT12" s="67"/>
      <c r="BU12" s="67"/>
      <c r="BV12" s="67"/>
      <c r="BW12" s="67"/>
      <c r="BX12" s="67"/>
      <c r="BY12" s="67"/>
      <c r="BZ12" s="67"/>
      <c r="CA12" s="67"/>
      <c r="CB12" s="67"/>
      <c r="CC12" s="67"/>
      <c r="CD12" s="67"/>
      <c r="CE12" s="67"/>
      <c r="CF12" s="67"/>
      <c r="CG12" s="67"/>
      <c r="CH12" s="67"/>
      <c r="CI12" s="67"/>
      <c r="CJ12" s="67"/>
      <c r="CK12" s="67"/>
      <c r="CL12" s="67"/>
      <c r="CM12" s="67"/>
      <c r="CN12" s="67"/>
      <c r="CO12" s="67"/>
      <c r="CP12" s="67"/>
      <c r="CQ12" s="67"/>
      <c r="CR12" s="67"/>
      <c r="CS12" s="67"/>
      <c r="CT12" s="67"/>
      <c r="CU12" s="67"/>
      <c r="CV12" s="67"/>
      <c r="CW12" s="67"/>
      <c r="CX12" s="67"/>
      <c r="CY12" s="67"/>
      <c r="CZ12" s="67"/>
      <c r="DA12" s="67"/>
      <c r="DB12" s="67"/>
      <c r="DC12" s="67"/>
      <c r="DD12" s="67"/>
      <c r="DE12" s="67"/>
      <c r="DF12" s="67"/>
      <c r="DG12" s="67"/>
      <c r="DH12" s="67"/>
      <c r="DI12" s="67"/>
      <c r="DJ12" s="67"/>
      <c r="DK12" s="67"/>
      <c r="DL12" s="67"/>
      <c r="DM12" s="67"/>
      <c r="DN12" s="67"/>
      <c r="DO12" s="67"/>
      <c r="DP12" s="67"/>
      <c r="DQ12" s="67"/>
      <c r="DR12" s="67"/>
      <c r="DS12" s="67"/>
      <c r="DT12" s="67"/>
      <c r="DU12" s="67"/>
      <c r="DV12" s="67"/>
      <c r="DW12" s="67"/>
      <c r="DX12" s="67"/>
      <c r="DY12" s="67"/>
      <c r="DZ12" s="67"/>
      <c r="EA12" s="67"/>
      <c r="EB12" s="67"/>
      <c r="EC12" s="67"/>
      <c r="ED12" s="67"/>
      <c r="EE12" s="67"/>
      <c r="EF12" s="67"/>
      <c r="EG12" s="67"/>
      <c r="EH12" s="67"/>
      <c r="EI12" s="67"/>
      <c r="EJ12" s="67"/>
      <c r="EK12" s="67"/>
      <c r="EL12" s="67"/>
      <c r="EM12" s="67"/>
      <c r="EN12" s="67"/>
      <c r="EO12" s="67"/>
      <c r="EP12" s="67"/>
      <c r="EQ12" s="67"/>
      <c r="ER12" s="67"/>
      <c r="ES12" s="67"/>
      <c r="ET12" s="67"/>
      <c r="EU12" s="67"/>
      <c r="EV12" s="67"/>
      <c r="EW12" s="67"/>
      <c r="EX12" s="67"/>
      <c r="EY12" s="67"/>
      <c r="EZ12" s="67"/>
      <c r="FA12" s="67"/>
      <c r="FB12" s="67"/>
      <c r="FC12" s="67"/>
      <c r="FD12" s="67"/>
      <c r="FE12" s="67"/>
      <c r="FF12" s="67"/>
      <c r="FG12" s="67"/>
      <c r="FH12" s="67"/>
      <c r="FI12" s="67"/>
      <c r="FJ12" s="67"/>
      <c r="FK12" s="67"/>
      <c r="FL12" s="67"/>
      <c r="FM12" s="67"/>
      <c r="FN12" s="67"/>
      <c r="FO12" s="67"/>
      <c r="FP12" s="67"/>
      <c r="FQ12" s="67"/>
      <c r="FR12" s="67"/>
      <c r="FS12" s="67"/>
      <c r="FT12" s="67"/>
      <c r="FU12" s="67"/>
      <c r="FV12" s="67"/>
      <c r="FW12" s="67"/>
      <c r="FX12" s="67"/>
      <c r="FY12" s="67"/>
      <c r="FZ12" s="67"/>
      <c r="GA12" s="67"/>
      <c r="GB12" s="67"/>
      <c r="GC12" s="67"/>
      <c r="GD12" s="67"/>
      <c r="GE12" s="67"/>
      <c r="GF12" s="67"/>
      <c r="GG12" s="67"/>
      <c r="GH12" s="67"/>
      <c r="GI12" s="67"/>
      <c r="GJ12" s="67"/>
      <c r="GK12" s="67"/>
      <c r="GL12" s="67"/>
      <c r="GM12" s="67"/>
      <c r="GN12" s="67"/>
      <c r="GO12" s="67"/>
      <c r="GP12" s="67"/>
      <c r="GQ12" s="67"/>
      <c r="GR12" s="67"/>
      <c r="GS12" s="67"/>
      <c r="GT12" s="67"/>
      <c r="GU12" s="67"/>
      <c r="GV12" s="67"/>
      <c r="GW12" s="67"/>
      <c r="GX12" s="67"/>
      <c r="GY12" s="67"/>
      <c r="GZ12" s="67"/>
      <c r="HA12" s="67"/>
      <c r="HB12" s="67"/>
      <c r="HC12" s="67"/>
      <c r="HD12" s="67"/>
      <c r="HE12" s="67"/>
      <c r="HF12" s="67"/>
      <c r="HG12" s="67"/>
      <c r="HH12" s="67"/>
      <c r="HI12" s="67"/>
      <c r="HJ12" s="67"/>
      <c r="HK12" s="67"/>
      <c r="HL12" s="67"/>
      <c r="HM12" s="67"/>
      <c r="HN12" s="67"/>
      <c r="HO12" s="67"/>
      <c r="HP12" s="67"/>
      <c r="HQ12" s="67"/>
      <c r="HR12" s="67"/>
      <c r="HS12" s="67"/>
      <c r="HT12" s="67"/>
      <c r="HU12" s="67"/>
      <c r="HV12" s="67"/>
      <c r="HW12" s="67"/>
      <c r="HX12" s="67"/>
      <c r="HY12" s="67"/>
      <c r="HZ12" s="67"/>
    </row>
    <row r="13" s="30" customFormat="1" ht="30" customHeight="1" spans="1:11">
      <c r="A13" s="10"/>
      <c r="B13" s="9" t="s">
        <v>99</v>
      </c>
      <c r="C13" s="9"/>
      <c r="D13" s="9"/>
      <c r="E13" s="9"/>
      <c r="F13" s="9"/>
      <c r="G13" s="12"/>
      <c r="H13" s="12"/>
      <c r="I13" s="12"/>
      <c r="J13" s="40">
        <f>SUM(J12:J12)</f>
        <v>461</v>
      </c>
      <c r="K13" s="10"/>
    </row>
    <row r="14" s="30" customFormat="1" ht="26" customHeight="1" spans="1:11">
      <c r="A14" s="10"/>
      <c r="B14" s="26" t="s">
        <v>115</v>
      </c>
      <c r="C14" s="27"/>
      <c r="D14" s="27"/>
      <c r="E14" s="27"/>
      <c r="F14" s="28"/>
      <c r="G14" s="29"/>
      <c r="H14" s="29"/>
      <c r="I14" s="12"/>
      <c r="J14" s="40">
        <f>J13+J9</f>
        <v>185690</v>
      </c>
      <c r="K14" s="10"/>
    </row>
    <row r="15" s="30" customFormat="1" ht="25" customHeight="1" spans="3:10">
      <c r="C15" s="31"/>
      <c r="D15" s="32"/>
      <c r="E15" s="32"/>
      <c r="F15" s="32"/>
      <c r="G15" s="33" t="s">
        <v>116</v>
      </c>
      <c r="H15" s="33"/>
      <c r="I15" s="33"/>
      <c r="J15" s="33"/>
    </row>
    <row r="16" s="30" customFormat="1" ht="19.5" customHeight="1" spans="2:10">
      <c r="B16" s="34"/>
      <c r="C16" s="35"/>
      <c r="D16" s="36"/>
      <c r="E16" s="36"/>
      <c r="F16" s="36"/>
      <c r="G16" s="37">
        <v>44770</v>
      </c>
      <c r="H16" s="37"/>
      <c r="I16" s="37"/>
      <c r="J16" s="37"/>
    </row>
    <row r="17" s="30" customFormat="1" ht="27" customHeight="1" spans="4:9">
      <c r="D17" s="60"/>
      <c r="E17" s="60"/>
      <c r="F17" s="60"/>
      <c r="G17" s="60"/>
      <c r="H17" s="60"/>
      <c r="I17" s="61"/>
    </row>
    <row r="18" s="30" customFormat="1" ht="24" customHeight="1" spans="4:9">
      <c r="D18" s="60"/>
      <c r="E18" s="60"/>
      <c r="F18" s="60"/>
      <c r="G18" s="60"/>
      <c r="H18" s="60"/>
      <c r="I18" s="61"/>
    </row>
  </sheetData>
  <mergeCells count="19">
    <mergeCell ref="A1:K1"/>
    <mergeCell ref="E2:F2"/>
    <mergeCell ref="H2:I2"/>
    <mergeCell ref="A3:K3"/>
    <mergeCell ref="C4:G4"/>
    <mergeCell ref="C5:G5"/>
    <mergeCell ref="C6:G6"/>
    <mergeCell ref="C7:G7"/>
    <mergeCell ref="C8:G8"/>
    <mergeCell ref="C9:G9"/>
    <mergeCell ref="A10:K10"/>
    <mergeCell ref="C11:F11"/>
    <mergeCell ref="C12:F12"/>
    <mergeCell ref="B13:F13"/>
    <mergeCell ref="B14:F14"/>
    <mergeCell ref="C15:D15"/>
    <mergeCell ref="G15:J15"/>
    <mergeCell ref="C16:D16"/>
    <mergeCell ref="G16:J16"/>
  </mergeCells>
  <printOptions horizontalCentered="1"/>
  <pageMargins left="0.314583333333333" right="0.314583333333333" top="0.786805555555556" bottom="0.708333333333333" header="0.5" footer="0.5"/>
  <pageSetup paperSize="9" orientation="landscape" horizontalDpi="600"/>
  <headerFooter>
    <oddFooter>&amp;C第 &amp;P 页，共 &amp;N 页</oddFooter>
  </headerFooter>
</worksheet>
</file>

<file path=xl/worksheets/sheet4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IA16"/>
  <sheetViews>
    <sheetView workbookViewId="0">
      <selection activeCell="E220" sqref="E220"/>
    </sheetView>
  </sheetViews>
  <sheetFormatPr defaultColWidth="9" defaultRowHeight="12.75"/>
  <cols>
    <col min="1" max="1" width="6.875" style="30" customWidth="1"/>
    <col min="2" max="2" width="9.5" style="30" customWidth="1"/>
    <col min="3" max="3" width="12.375" style="30" customWidth="1"/>
    <col min="4" max="4" width="12.625" style="60" customWidth="1"/>
    <col min="5" max="5" width="7.875" style="60" customWidth="1"/>
    <col min="6" max="6" width="11.625" style="60" customWidth="1"/>
    <col min="7" max="7" width="10.875" style="60" customWidth="1"/>
    <col min="8" max="8" width="14.375" style="60" customWidth="1"/>
    <col min="9" max="9" width="14.875" style="61" customWidth="1"/>
    <col min="10" max="10" width="17.125" style="30" customWidth="1"/>
    <col min="11" max="11" width="21.625" style="30" customWidth="1"/>
    <col min="12" max="12" width="13" style="30" customWidth="1"/>
    <col min="13" max="32" width="9" style="30"/>
    <col min="33" max="16384" width="5.625" style="30"/>
  </cols>
  <sheetData>
    <row r="1" s="58" customFormat="1" ht="30" customHeight="1" spans="1:227">
      <c r="A1" s="4" t="s">
        <v>74</v>
      </c>
      <c r="B1" s="5"/>
      <c r="C1" s="5"/>
      <c r="D1" s="5"/>
      <c r="E1" s="5"/>
      <c r="F1" s="5"/>
      <c r="G1" s="5"/>
      <c r="H1" s="5"/>
      <c r="I1" s="5"/>
      <c r="J1" s="5"/>
      <c r="K1" s="5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  <c r="AB1" s="66"/>
      <c r="AC1" s="66"/>
      <c r="AD1" s="66"/>
      <c r="AE1" s="66"/>
      <c r="AF1" s="66"/>
      <c r="AG1" s="66"/>
      <c r="AH1" s="66"/>
      <c r="AI1" s="66"/>
      <c r="AJ1" s="66"/>
      <c r="AK1" s="66"/>
      <c r="AL1" s="66"/>
      <c r="AM1" s="66"/>
      <c r="AN1" s="66"/>
      <c r="AO1" s="66"/>
      <c r="AP1" s="66"/>
      <c r="AQ1" s="66"/>
      <c r="AR1" s="66"/>
      <c r="AS1" s="66"/>
      <c r="AT1" s="66"/>
      <c r="AU1" s="66"/>
      <c r="AV1" s="66"/>
      <c r="AW1" s="66"/>
      <c r="AX1" s="66"/>
      <c r="AY1" s="66"/>
      <c r="AZ1" s="66"/>
      <c r="BA1" s="66"/>
      <c r="BB1" s="66"/>
      <c r="BC1" s="66"/>
      <c r="BD1" s="66"/>
      <c r="BE1" s="66"/>
      <c r="BF1" s="66"/>
      <c r="BG1" s="66"/>
      <c r="BH1" s="66"/>
      <c r="BI1" s="66"/>
      <c r="BJ1" s="66"/>
      <c r="BK1" s="66"/>
      <c r="BL1" s="66"/>
      <c r="BM1" s="66"/>
      <c r="BN1" s="66"/>
      <c r="BO1" s="66"/>
      <c r="BP1" s="66"/>
      <c r="BQ1" s="66"/>
      <c r="BR1" s="66"/>
      <c r="BS1" s="66"/>
      <c r="BT1" s="66"/>
      <c r="BU1" s="66"/>
      <c r="BV1" s="66"/>
      <c r="BW1" s="66"/>
      <c r="BX1" s="66"/>
      <c r="BY1" s="66"/>
      <c r="BZ1" s="66"/>
      <c r="CA1" s="66"/>
      <c r="CB1" s="66"/>
      <c r="CC1" s="66"/>
      <c r="CD1" s="66"/>
      <c r="CE1" s="66"/>
      <c r="CF1" s="66"/>
      <c r="CG1" s="66"/>
      <c r="CH1" s="66"/>
      <c r="CI1" s="66"/>
      <c r="CJ1" s="66"/>
      <c r="CK1" s="66"/>
      <c r="CL1" s="66"/>
      <c r="CM1" s="66"/>
      <c r="CN1" s="66"/>
      <c r="CO1" s="66"/>
      <c r="CP1" s="66"/>
      <c r="CQ1" s="66"/>
      <c r="CR1" s="66"/>
      <c r="CS1" s="66"/>
      <c r="CT1" s="66"/>
      <c r="CU1" s="66"/>
      <c r="CV1" s="66"/>
      <c r="CW1" s="66"/>
      <c r="CX1" s="66"/>
      <c r="CY1" s="66"/>
      <c r="CZ1" s="66"/>
      <c r="DA1" s="66"/>
      <c r="DB1" s="66"/>
      <c r="DC1" s="66"/>
      <c r="DD1" s="66"/>
      <c r="DE1" s="66"/>
      <c r="DF1" s="66"/>
      <c r="DG1" s="66"/>
      <c r="DH1" s="66"/>
      <c r="DI1" s="66"/>
      <c r="DJ1" s="66"/>
      <c r="DK1" s="66"/>
      <c r="DL1" s="66"/>
      <c r="DM1" s="66"/>
      <c r="DN1" s="66"/>
      <c r="DO1" s="66"/>
      <c r="DP1" s="66"/>
      <c r="DQ1" s="66"/>
      <c r="DR1" s="66"/>
      <c r="DS1" s="66"/>
      <c r="DT1" s="66"/>
      <c r="DU1" s="66"/>
      <c r="DV1" s="66"/>
      <c r="DW1" s="66"/>
      <c r="DX1" s="66"/>
      <c r="DY1" s="66"/>
      <c r="DZ1" s="66"/>
      <c r="EA1" s="66"/>
      <c r="EB1" s="66"/>
      <c r="EC1" s="66"/>
      <c r="ED1" s="66"/>
      <c r="EE1" s="66"/>
      <c r="EF1" s="66"/>
      <c r="EG1" s="66"/>
      <c r="EH1" s="66"/>
      <c r="EI1" s="66"/>
      <c r="EJ1" s="66"/>
      <c r="EK1" s="66"/>
      <c r="EL1" s="66"/>
      <c r="EM1" s="66"/>
      <c r="EN1" s="66"/>
      <c r="EO1" s="66"/>
      <c r="EP1" s="66"/>
      <c r="EQ1" s="66"/>
      <c r="ER1" s="66"/>
      <c r="ES1" s="66"/>
      <c r="ET1" s="66"/>
      <c r="EU1" s="66"/>
      <c r="EV1" s="66"/>
      <c r="EW1" s="66"/>
      <c r="EX1" s="66"/>
      <c r="EY1" s="66"/>
      <c r="EZ1" s="66"/>
      <c r="FA1" s="66"/>
      <c r="FB1" s="66"/>
      <c r="FC1" s="66"/>
      <c r="FD1" s="66"/>
      <c r="FE1" s="66"/>
      <c r="FF1" s="66"/>
      <c r="FG1" s="66"/>
      <c r="FH1" s="66"/>
      <c r="FI1" s="66"/>
      <c r="FJ1" s="66"/>
      <c r="FK1" s="66"/>
      <c r="FL1" s="66"/>
      <c r="FM1" s="66"/>
      <c r="FN1" s="66"/>
      <c r="FO1" s="66"/>
      <c r="FP1" s="66"/>
      <c r="FQ1" s="66"/>
      <c r="FR1" s="66"/>
      <c r="FS1" s="66"/>
      <c r="FT1" s="66"/>
      <c r="FU1" s="66"/>
      <c r="FV1" s="66"/>
      <c r="FW1" s="66"/>
      <c r="FX1" s="66"/>
      <c r="FY1" s="66"/>
      <c r="FZ1" s="66"/>
      <c r="GA1" s="66"/>
      <c r="GB1" s="66"/>
      <c r="GC1" s="66"/>
      <c r="GD1" s="66"/>
      <c r="GE1" s="66"/>
      <c r="GF1" s="66"/>
      <c r="GG1" s="66"/>
      <c r="GH1" s="66"/>
      <c r="GI1" s="66"/>
      <c r="GJ1" s="66"/>
      <c r="GK1" s="66"/>
      <c r="GL1" s="66"/>
      <c r="GM1" s="66"/>
      <c r="GN1" s="66"/>
      <c r="GO1" s="66"/>
      <c r="GP1" s="66"/>
      <c r="GQ1" s="66"/>
      <c r="GR1" s="66"/>
      <c r="GS1" s="66"/>
      <c r="GT1" s="66"/>
      <c r="GU1" s="66"/>
      <c r="GV1" s="66"/>
      <c r="GW1" s="66"/>
      <c r="GX1" s="66"/>
      <c r="GY1" s="66"/>
      <c r="GZ1" s="66"/>
      <c r="HA1" s="66"/>
      <c r="HB1" s="66"/>
      <c r="HC1" s="66"/>
      <c r="HD1" s="66"/>
      <c r="HE1" s="66"/>
      <c r="HF1" s="66"/>
      <c r="HG1" s="66"/>
      <c r="HH1" s="66"/>
      <c r="HI1" s="66"/>
      <c r="HJ1" s="66"/>
      <c r="HK1" s="66"/>
      <c r="HL1" s="66"/>
      <c r="HM1" s="66"/>
      <c r="HN1" s="66"/>
      <c r="HO1" s="66"/>
      <c r="HP1" s="66"/>
      <c r="HQ1" s="66"/>
      <c r="HR1" s="66"/>
      <c r="HS1" s="66"/>
    </row>
    <row r="2" s="30" customFormat="1" ht="26.1" customHeight="1" spans="1:234">
      <c r="A2" s="10" t="s">
        <v>75</v>
      </c>
      <c r="B2" s="7" t="s">
        <v>76</v>
      </c>
      <c r="C2" s="8" t="s">
        <v>467</v>
      </c>
      <c r="D2" s="7" t="s">
        <v>78</v>
      </c>
      <c r="E2" s="8" t="s">
        <v>79</v>
      </c>
      <c r="F2" s="8"/>
      <c r="G2" s="7" t="s">
        <v>80</v>
      </c>
      <c r="H2" s="10" t="s">
        <v>468</v>
      </c>
      <c r="I2" s="10"/>
      <c r="J2" s="7" t="s">
        <v>82</v>
      </c>
      <c r="K2" s="8">
        <v>1</v>
      </c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7"/>
      <c r="AD2" s="67"/>
      <c r="AE2" s="67"/>
      <c r="AF2" s="67"/>
      <c r="AG2" s="67"/>
      <c r="AH2" s="67"/>
      <c r="AI2" s="67"/>
      <c r="AJ2" s="67"/>
      <c r="AK2" s="67"/>
      <c r="AL2" s="67"/>
      <c r="AM2" s="67"/>
      <c r="AN2" s="67"/>
      <c r="AO2" s="67"/>
      <c r="AP2" s="67"/>
      <c r="AQ2" s="67"/>
      <c r="AR2" s="67"/>
      <c r="AS2" s="67"/>
      <c r="AT2" s="67"/>
      <c r="AU2" s="67"/>
      <c r="AV2" s="67"/>
      <c r="AW2" s="67"/>
      <c r="AX2" s="67"/>
      <c r="AY2" s="67"/>
      <c r="AZ2" s="67"/>
      <c r="BA2" s="67"/>
      <c r="BB2" s="67"/>
      <c r="BC2" s="67"/>
      <c r="BD2" s="67"/>
      <c r="BE2" s="67"/>
      <c r="BF2" s="67"/>
      <c r="BG2" s="67"/>
      <c r="BH2" s="67"/>
      <c r="BI2" s="67"/>
      <c r="BJ2" s="67"/>
      <c r="BK2" s="67"/>
      <c r="BL2" s="67"/>
      <c r="BM2" s="67"/>
      <c r="BN2" s="67"/>
      <c r="BO2" s="67"/>
      <c r="BP2" s="67"/>
      <c r="BQ2" s="67"/>
      <c r="BR2" s="67"/>
      <c r="BS2" s="67"/>
      <c r="BT2" s="67"/>
      <c r="BU2" s="67"/>
      <c r="BV2" s="67"/>
      <c r="BW2" s="67"/>
      <c r="BX2" s="67"/>
      <c r="BY2" s="67"/>
      <c r="BZ2" s="67"/>
      <c r="CA2" s="67"/>
      <c r="CB2" s="67"/>
      <c r="CC2" s="67"/>
      <c r="CD2" s="67"/>
      <c r="CE2" s="67"/>
      <c r="CF2" s="67"/>
      <c r="CG2" s="67"/>
      <c r="CH2" s="67"/>
      <c r="CI2" s="67"/>
      <c r="CJ2" s="67"/>
      <c r="CK2" s="67"/>
      <c r="CL2" s="67"/>
      <c r="CM2" s="67"/>
      <c r="CN2" s="67"/>
      <c r="CO2" s="67"/>
      <c r="CP2" s="67"/>
      <c r="CQ2" s="67"/>
      <c r="CR2" s="67"/>
      <c r="CS2" s="67"/>
      <c r="CT2" s="67"/>
      <c r="CU2" s="67"/>
      <c r="CV2" s="67"/>
      <c r="CW2" s="67"/>
      <c r="CX2" s="67"/>
      <c r="CY2" s="67"/>
      <c r="CZ2" s="67"/>
      <c r="DA2" s="67"/>
      <c r="DB2" s="67"/>
      <c r="DC2" s="67"/>
      <c r="DD2" s="67"/>
      <c r="DE2" s="67"/>
      <c r="DF2" s="67"/>
      <c r="DG2" s="67"/>
      <c r="DH2" s="67"/>
      <c r="DI2" s="67"/>
      <c r="DJ2" s="67"/>
      <c r="DK2" s="67"/>
      <c r="DL2" s="67"/>
      <c r="DM2" s="67"/>
      <c r="DN2" s="67"/>
      <c r="DO2" s="67"/>
      <c r="DP2" s="67"/>
      <c r="DQ2" s="67"/>
      <c r="DR2" s="67"/>
      <c r="DS2" s="67"/>
      <c r="DT2" s="67"/>
      <c r="DU2" s="67"/>
      <c r="DV2" s="67"/>
      <c r="DW2" s="67"/>
      <c r="DX2" s="67"/>
      <c r="DY2" s="67"/>
      <c r="DZ2" s="67"/>
      <c r="EA2" s="67"/>
      <c r="EB2" s="67"/>
      <c r="EC2" s="67"/>
      <c r="ED2" s="67"/>
      <c r="EE2" s="67"/>
      <c r="EF2" s="67"/>
      <c r="EG2" s="67"/>
      <c r="EH2" s="67"/>
      <c r="EI2" s="67"/>
      <c r="EJ2" s="67"/>
      <c r="EK2" s="67"/>
      <c r="EL2" s="67"/>
      <c r="EM2" s="67"/>
      <c r="EN2" s="67"/>
      <c r="EO2" s="67"/>
      <c r="EP2" s="67"/>
      <c r="EQ2" s="67"/>
      <c r="ER2" s="67"/>
      <c r="ES2" s="67"/>
      <c r="ET2" s="67"/>
      <c r="EU2" s="67"/>
      <c r="EV2" s="67"/>
      <c r="EW2" s="67"/>
      <c r="EX2" s="67"/>
      <c r="EY2" s="67"/>
      <c r="EZ2" s="67"/>
      <c r="FA2" s="67"/>
      <c r="FB2" s="67"/>
      <c r="FC2" s="67"/>
      <c r="FD2" s="67"/>
      <c r="FE2" s="67"/>
      <c r="FF2" s="67"/>
      <c r="FG2" s="67"/>
      <c r="FH2" s="67"/>
      <c r="FI2" s="67"/>
      <c r="FJ2" s="67"/>
      <c r="FK2" s="67"/>
      <c r="FL2" s="67"/>
      <c r="FM2" s="67"/>
      <c r="FN2" s="67"/>
      <c r="FO2" s="67"/>
      <c r="FP2" s="67"/>
      <c r="FQ2" s="67"/>
      <c r="FR2" s="67"/>
      <c r="FS2" s="67"/>
      <c r="FT2" s="67"/>
      <c r="FU2" s="67"/>
      <c r="FV2" s="67"/>
      <c r="FW2" s="67"/>
      <c r="FX2" s="67"/>
      <c r="FY2" s="67"/>
      <c r="FZ2" s="67"/>
      <c r="GA2" s="67"/>
      <c r="GB2" s="67"/>
      <c r="GC2" s="67"/>
      <c r="GD2" s="67"/>
      <c r="GE2" s="67"/>
      <c r="GF2" s="67"/>
      <c r="GG2" s="67"/>
      <c r="GH2" s="67"/>
      <c r="GI2" s="67"/>
      <c r="GJ2" s="67"/>
      <c r="GK2" s="67"/>
      <c r="GL2" s="67"/>
      <c r="GM2" s="67"/>
      <c r="GN2" s="67"/>
      <c r="GO2" s="67"/>
      <c r="GP2" s="67"/>
      <c r="GQ2" s="67"/>
      <c r="GR2" s="67"/>
      <c r="GS2" s="67"/>
      <c r="GT2" s="67"/>
      <c r="GU2" s="67"/>
      <c r="GV2" s="67"/>
      <c r="GW2" s="67"/>
      <c r="GX2" s="67"/>
      <c r="GY2" s="67"/>
      <c r="GZ2" s="67"/>
      <c r="HA2" s="67"/>
      <c r="HB2" s="67"/>
      <c r="HC2" s="67"/>
      <c r="HD2" s="67"/>
      <c r="HE2" s="67"/>
      <c r="HF2" s="67"/>
      <c r="HG2" s="67"/>
      <c r="HH2" s="67"/>
      <c r="HI2" s="67"/>
      <c r="HJ2" s="67"/>
      <c r="HK2" s="67"/>
      <c r="HL2" s="67"/>
      <c r="HM2" s="67"/>
      <c r="HN2" s="67"/>
      <c r="HO2" s="67"/>
      <c r="HP2" s="67"/>
      <c r="HQ2" s="67"/>
      <c r="HR2" s="67"/>
      <c r="HS2" s="67"/>
      <c r="HT2" s="67"/>
      <c r="HU2" s="67"/>
      <c r="HV2" s="67"/>
      <c r="HW2" s="67"/>
      <c r="HX2" s="67"/>
      <c r="HY2" s="67"/>
      <c r="HZ2" s="67"/>
    </row>
    <row r="3" s="30" customFormat="1" ht="22" customHeight="1" spans="1:235">
      <c r="A3" s="9" t="s">
        <v>83</v>
      </c>
      <c r="B3" s="9"/>
      <c r="C3" s="9"/>
      <c r="D3" s="9"/>
      <c r="E3" s="9"/>
      <c r="F3" s="9"/>
      <c r="G3" s="9"/>
      <c r="H3" s="9"/>
      <c r="I3" s="9"/>
      <c r="J3" s="9"/>
      <c r="K3" s="9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  <c r="AC3" s="67"/>
      <c r="AD3" s="67"/>
      <c r="AE3" s="67"/>
      <c r="AF3" s="67"/>
      <c r="AG3" s="67"/>
      <c r="AH3" s="67"/>
      <c r="AI3" s="67"/>
      <c r="AJ3" s="67"/>
      <c r="AK3" s="67"/>
      <c r="AL3" s="67"/>
      <c r="AM3" s="67"/>
      <c r="AN3" s="67"/>
      <c r="AO3" s="67"/>
      <c r="AP3" s="67"/>
      <c r="AQ3" s="67"/>
      <c r="AR3" s="67"/>
      <c r="AS3" s="67"/>
      <c r="AT3" s="67"/>
      <c r="AU3" s="67"/>
      <c r="AV3" s="67"/>
      <c r="AW3" s="67"/>
      <c r="AX3" s="67"/>
      <c r="AY3" s="67"/>
      <c r="AZ3" s="67"/>
      <c r="BA3" s="67"/>
      <c r="BB3" s="67"/>
      <c r="BC3" s="67"/>
      <c r="BD3" s="67"/>
      <c r="BE3" s="67"/>
      <c r="BF3" s="67"/>
      <c r="BG3" s="67"/>
      <c r="BH3" s="67"/>
      <c r="BI3" s="67"/>
      <c r="BJ3" s="67"/>
      <c r="BK3" s="67"/>
      <c r="BL3" s="67"/>
      <c r="BM3" s="67"/>
      <c r="BN3" s="67"/>
      <c r="BO3" s="67"/>
      <c r="BP3" s="67"/>
      <c r="BQ3" s="67"/>
      <c r="BR3" s="67"/>
      <c r="BS3" s="67"/>
      <c r="BT3" s="67"/>
      <c r="BU3" s="67"/>
      <c r="BV3" s="67"/>
      <c r="BW3" s="67"/>
      <c r="BX3" s="67"/>
      <c r="BY3" s="67"/>
      <c r="BZ3" s="67"/>
      <c r="CA3" s="67"/>
      <c r="CB3" s="67"/>
      <c r="CC3" s="67"/>
      <c r="CD3" s="67"/>
      <c r="CE3" s="67"/>
      <c r="CF3" s="67"/>
      <c r="CG3" s="67"/>
      <c r="CH3" s="67"/>
      <c r="CI3" s="67"/>
      <c r="CJ3" s="67"/>
      <c r="CK3" s="67"/>
      <c r="CL3" s="67"/>
      <c r="CM3" s="67"/>
      <c r="CN3" s="67"/>
      <c r="CO3" s="67"/>
      <c r="CP3" s="67"/>
      <c r="CQ3" s="67"/>
      <c r="CR3" s="67"/>
      <c r="CS3" s="67"/>
      <c r="CT3" s="67"/>
      <c r="CU3" s="67"/>
      <c r="CV3" s="67"/>
      <c r="CW3" s="67"/>
      <c r="CX3" s="67"/>
      <c r="CY3" s="67"/>
      <c r="CZ3" s="67"/>
      <c r="DA3" s="67"/>
      <c r="DB3" s="67"/>
      <c r="DC3" s="67"/>
      <c r="DD3" s="67"/>
      <c r="DE3" s="67"/>
      <c r="DF3" s="67"/>
      <c r="DG3" s="67"/>
      <c r="DH3" s="67"/>
      <c r="DI3" s="67"/>
      <c r="DJ3" s="67"/>
      <c r="DK3" s="67"/>
      <c r="DL3" s="67"/>
      <c r="DM3" s="67"/>
      <c r="DN3" s="67"/>
      <c r="DO3" s="67"/>
      <c r="DP3" s="67"/>
      <c r="DQ3" s="67"/>
      <c r="DR3" s="67"/>
      <c r="DS3" s="67"/>
      <c r="DT3" s="67"/>
      <c r="DU3" s="67"/>
      <c r="DV3" s="67"/>
      <c r="DW3" s="67"/>
      <c r="DX3" s="67"/>
      <c r="DY3" s="67"/>
      <c r="DZ3" s="67"/>
      <c r="EA3" s="67"/>
      <c r="EB3" s="67"/>
      <c r="EC3" s="67"/>
      <c r="ED3" s="67"/>
      <c r="EE3" s="67"/>
      <c r="EF3" s="67"/>
      <c r="EG3" s="67"/>
      <c r="EH3" s="67"/>
      <c r="EI3" s="67"/>
      <c r="EJ3" s="67"/>
      <c r="EK3" s="67"/>
      <c r="EL3" s="67"/>
      <c r="EM3" s="67"/>
      <c r="EN3" s="67"/>
      <c r="EO3" s="67"/>
      <c r="EP3" s="67"/>
      <c r="EQ3" s="67"/>
      <c r="ER3" s="67"/>
      <c r="ES3" s="67"/>
      <c r="ET3" s="67"/>
      <c r="EU3" s="67"/>
      <c r="EV3" s="67"/>
      <c r="EW3" s="67"/>
      <c r="EX3" s="67"/>
      <c r="EY3" s="67"/>
      <c r="EZ3" s="67"/>
      <c r="FA3" s="67"/>
      <c r="FB3" s="67"/>
      <c r="FC3" s="67"/>
      <c r="FD3" s="67"/>
      <c r="FE3" s="67"/>
      <c r="FF3" s="67"/>
      <c r="FG3" s="67"/>
      <c r="FH3" s="67"/>
      <c r="FI3" s="67"/>
      <c r="FJ3" s="67"/>
      <c r="FK3" s="67"/>
      <c r="FL3" s="67"/>
      <c r="FM3" s="67"/>
      <c r="FN3" s="67"/>
      <c r="FO3" s="67"/>
      <c r="FP3" s="67"/>
      <c r="FQ3" s="67"/>
      <c r="FR3" s="67"/>
      <c r="FS3" s="67"/>
      <c r="FT3" s="67"/>
      <c r="FU3" s="67"/>
      <c r="FV3" s="67"/>
      <c r="FW3" s="67"/>
      <c r="FX3" s="67"/>
      <c r="FY3" s="67"/>
      <c r="FZ3" s="67"/>
      <c r="GA3" s="67"/>
      <c r="GB3" s="67"/>
      <c r="GC3" s="67"/>
      <c r="GD3" s="67"/>
      <c r="GE3" s="67"/>
      <c r="GF3" s="67"/>
      <c r="GG3" s="67"/>
      <c r="GH3" s="67"/>
      <c r="GI3" s="67"/>
      <c r="GJ3" s="67"/>
      <c r="GK3" s="67"/>
      <c r="GL3" s="67"/>
      <c r="GM3" s="67"/>
      <c r="GN3" s="67"/>
      <c r="GO3" s="67"/>
      <c r="GP3" s="67"/>
      <c r="GQ3" s="67"/>
      <c r="GR3" s="67"/>
      <c r="GS3" s="67"/>
      <c r="GT3" s="67"/>
      <c r="GU3" s="67"/>
      <c r="GV3" s="67"/>
      <c r="GW3" s="67"/>
      <c r="GX3" s="67"/>
      <c r="GY3" s="67"/>
      <c r="GZ3" s="67"/>
      <c r="HA3" s="67"/>
      <c r="HB3" s="67"/>
      <c r="HC3" s="67"/>
      <c r="HD3" s="67"/>
      <c r="HE3" s="67"/>
      <c r="HF3" s="67"/>
      <c r="HG3" s="67"/>
      <c r="HH3" s="67"/>
      <c r="HI3" s="67"/>
      <c r="HJ3" s="67"/>
      <c r="HK3" s="67"/>
      <c r="HL3" s="67"/>
      <c r="HM3" s="67"/>
      <c r="HN3" s="67"/>
      <c r="HO3" s="67"/>
      <c r="HP3" s="67"/>
      <c r="HQ3" s="67"/>
      <c r="HR3" s="67"/>
      <c r="HS3" s="67"/>
      <c r="HT3" s="67"/>
      <c r="HU3" s="67"/>
      <c r="HV3" s="67"/>
      <c r="HW3" s="67"/>
      <c r="HX3" s="67"/>
      <c r="HY3" s="67"/>
      <c r="HZ3" s="67"/>
      <c r="IA3" s="67"/>
    </row>
    <row r="4" s="30" customFormat="1" ht="32" customHeight="1" spans="1:234">
      <c r="A4" s="10" t="s">
        <v>84</v>
      </c>
      <c r="B4" s="11" t="s">
        <v>85</v>
      </c>
      <c r="C4" s="11" t="s">
        <v>86</v>
      </c>
      <c r="D4" s="11"/>
      <c r="E4" s="11"/>
      <c r="F4" s="11"/>
      <c r="G4" s="11"/>
      <c r="H4" s="12" t="s">
        <v>87</v>
      </c>
      <c r="I4" s="11" t="s">
        <v>88</v>
      </c>
      <c r="J4" s="41" t="s">
        <v>89</v>
      </c>
      <c r="K4" s="68" t="s">
        <v>90</v>
      </c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67"/>
      <c r="Y4" s="67"/>
      <c r="Z4" s="67"/>
      <c r="AA4" s="67"/>
      <c r="AB4" s="67"/>
      <c r="AC4" s="67"/>
      <c r="AD4" s="67"/>
      <c r="AE4" s="67"/>
      <c r="AF4" s="67"/>
      <c r="AG4" s="67"/>
      <c r="AH4" s="67"/>
      <c r="AI4" s="67"/>
      <c r="AJ4" s="67"/>
      <c r="AK4" s="67"/>
      <c r="AL4" s="67"/>
      <c r="AM4" s="67"/>
      <c r="AN4" s="67"/>
      <c r="AO4" s="67"/>
      <c r="AP4" s="67"/>
      <c r="AQ4" s="67"/>
      <c r="AR4" s="67"/>
      <c r="AS4" s="67"/>
      <c r="AT4" s="67"/>
      <c r="AU4" s="67"/>
      <c r="AV4" s="67"/>
      <c r="AW4" s="67"/>
      <c r="AX4" s="67"/>
      <c r="AY4" s="67"/>
      <c r="AZ4" s="67"/>
      <c r="BA4" s="67"/>
      <c r="BB4" s="67"/>
      <c r="BC4" s="67"/>
      <c r="BD4" s="67"/>
      <c r="BE4" s="67"/>
      <c r="BF4" s="67"/>
      <c r="BG4" s="67"/>
      <c r="BH4" s="67"/>
      <c r="BI4" s="67"/>
      <c r="BJ4" s="67"/>
      <c r="BK4" s="67"/>
      <c r="BL4" s="67"/>
      <c r="BM4" s="67"/>
      <c r="BN4" s="67"/>
      <c r="BO4" s="67"/>
      <c r="BP4" s="67"/>
      <c r="BQ4" s="67"/>
      <c r="BR4" s="67"/>
      <c r="BS4" s="67"/>
      <c r="BT4" s="67"/>
      <c r="BU4" s="67"/>
      <c r="BV4" s="67"/>
      <c r="BW4" s="67"/>
      <c r="BX4" s="67"/>
      <c r="BY4" s="67"/>
      <c r="BZ4" s="67"/>
      <c r="CA4" s="67"/>
      <c r="CB4" s="67"/>
      <c r="CC4" s="67"/>
      <c r="CD4" s="67"/>
      <c r="CE4" s="67"/>
      <c r="CF4" s="67"/>
      <c r="CG4" s="67"/>
      <c r="CH4" s="67"/>
      <c r="CI4" s="67"/>
      <c r="CJ4" s="67"/>
      <c r="CK4" s="67"/>
      <c r="CL4" s="67"/>
      <c r="CM4" s="67"/>
      <c r="CN4" s="67"/>
      <c r="CO4" s="67"/>
      <c r="CP4" s="67"/>
      <c r="CQ4" s="67"/>
      <c r="CR4" s="67"/>
      <c r="CS4" s="67"/>
      <c r="CT4" s="67"/>
      <c r="CU4" s="67"/>
      <c r="CV4" s="67"/>
      <c r="CW4" s="67"/>
      <c r="CX4" s="67"/>
      <c r="CY4" s="67"/>
      <c r="CZ4" s="67"/>
      <c r="DA4" s="67"/>
      <c r="DB4" s="67"/>
      <c r="DC4" s="67"/>
      <c r="DD4" s="67"/>
      <c r="DE4" s="67"/>
      <c r="DF4" s="67"/>
      <c r="DG4" s="67"/>
      <c r="DH4" s="67"/>
      <c r="DI4" s="67"/>
      <c r="DJ4" s="67"/>
      <c r="DK4" s="67"/>
      <c r="DL4" s="67"/>
      <c r="DM4" s="67"/>
      <c r="DN4" s="67"/>
      <c r="DO4" s="67"/>
      <c r="DP4" s="67"/>
      <c r="DQ4" s="67"/>
      <c r="DR4" s="67"/>
      <c r="DS4" s="67"/>
      <c r="DT4" s="67"/>
      <c r="DU4" s="67"/>
      <c r="DV4" s="67"/>
      <c r="DW4" s="67"/>
      <c r="DX4" s="67"/>
      <c r="DY4" s="67"/>
      <c r="DZ4" s="67"/>
      <c r="EA4" s="67"/>
      <c r="EB4" s="67"/>
      <c r="EC4" s="67"/>
      <c r="ED4" s="67"/>
      <c r="EE4" s="67"/>
      <c r="EF4" s="67"/>
      <c r="EG4" s="67"/>
      <c r="EH4" s="67"/>
      <c r="EI4" s="67"/>
      <c r="EJ4" s="67"/>
      <c r="EK4" s="67"/>
      <c r="EL4" s="67"/>
      <c r="EM4" s="67"/>
      <c r="EN4" s="67"/>
      <c r="EO4" s="67"/>
      <c r="EP4" s="67"/>
      <c r="EQ4" s="67"/>
      <c r="ER4" s="67"/>
      <c r="ES4" s="67"/>
      <c r="ET4" s="67"/>
      <c r="EU4" s="67"/>
      <c r="EV4" s="67"/>
      <c r="EW4" s="67"/>
      <c r="EX4" s="67"/>
      <c r="EY4" s="67"/>
      <c r="EZ4" s="67"/>
      <c r="FA4" s="67"/>
      <c r="FB4" s="67"/>
      <c r="FC4" s="67"/>
      <c r="FD4" s="67"/>
      <c r="FE4" s="67"/>
      <c r="FF4" s="67"/>
      <c r="FG4" s="67"/>
      <c r="FH4" s="67"/>
      <c r="FI4" s="67"/>
      <c r="FJ4" s="67"/>
      <c r="FK4" s="67"/>
      <c r="FL4" s="67"/>
      <c r="FM4" s="67"/>
      <c r="FN4" s="67"/>
      <c r="FO4" s="67"/>
      <c r="FP4" s="67"/>
      <c r="FQ4" s="67"/>
      <c r="FR4" s="67"/>
      <c r="FS4" s="67"/>
      <c r="FT4" s="67"/>
      <c r="FU4" s="67"/>
      <c r="FV4" s="67"/>
      <c r="FW4" s="67"/>
      <c r="FX4" s="67"/>
      <c r="FY4" s="67"/>
      <c r="FZ4" s="67"/>
      <c r="GA4" s="67"/>
      <c r="GB4" s="67"/>
      <c r="GC4" s="67"/>
      <c r="GD4" s="67"/>
      <c r="GE4" s="67"/>
      <c r="GF4" s="67"/>
      <c r="GG4" s="67"/>
      <c r="GH4" s="67"/>
      <c r="GI4" s="67"/>
      <c r="GJ4" s="67"/>
      <c r="GK4" s="67"/>
      <c r="GL4" s="67"/>
      <c r="GM4" s="67"/>
      <c r="GN4" s="67"/>
      <c r="GO4" s="67"/>
      <c r="GP4" s="67"/>
      <c r="GQ4" s="67"/>
      <c r="GR4" s="67"/>
      <c r="GS4" s="67"/>
      <c r="GT4" s="67"/>
      <c r="GU4" s="67"/>
      <c r="GV4" s="67"/>
      <c r="GW4" s="67"/>
      <c r="GX4" s="67"/>
      <c r="GY4" s="67"/>
      <c r="GZ4" s="67"/>
      <c r="HA4" s="67"/>
      <c r="HB4" s="67"/>
      <c r="HC4" s="67"/>
      <c r="HD4" s="67"/>
      <c r="HE4" s="67"/>
      <c r="HF4" s="67"/>
      <c r="HG4" s="67"/>
      <c r="HH4" s="67"/>
      <c r="HI4" s="67"/>
      <c r="HJ4" s="67"/>
      <c r="HK4" s="67"/>
      <c r="HL4" s="67"/>
      <c r="HM4" s="67"/>
      <c r="HN4" s="67"/>
      <c r="HO4" s="67"/>
      <c r="HP4" s="67"/>
      <c r="HQ4" s="67"/>
      <c r="HR4" s="67"/>
      <c r="HS4" s="67"/>
      <c r="HT4" s="67"/>
      <c r="HU4" s="67"/>
      <c r="HV4" s="67"/>
      <c r="HW4" s="67"/>
      <c r="HX4" s="67"/>
      <c r="HY4" s="67"/>
      <c r="HZ4" s="67"/>
    </row>
    <row r="5" s="30" customFormat="1" ht="22" customHeight="1" spans="1:234">
      <c r="A5" s="10">
        <v>1</v>
      </c>
      <c r="B5" s="10" t="s">
        <v>469</v>
      </c>
      <c r="C5" s="13" t="s">
        <v>470</v>
      </c>
      <c r="D5" s="14"/>
      <c r="E5" s="14"/>
      <c r="F5" s="14"/>
      <c r="G5" s="15"/>
      <c r="H5" s="16">
        <f>24.1*7.95</f>
        <v>191.6</v>
      </c>
      <c r="I5" s="12">
        <v>599</v>
      </c>
      <c r="J5" s="43">
        <f>H5*I5</f>
        <v>114768</v>
      </c>
      <c r="K5" s="16" t="s">
        <v>471</v>
      </c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7"/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/>
      <c r="BI5" s="67"/>
      <c r="BJ5" s="67"/>
      <c r="BK5" s="67"/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67"/>
      <c r="BX5" s="67"/>
      <c r="BY5" s="67"/>
      <c r="BZ5" s="67"/>
      <c r="CA5" s="67"/>
      <c r="CB5" s="67"/>
      <c r="CC5" s="67"/>
      <c r="CD5" s="67"/>
      <c r="CE5" s="67"/>
      <c r="CF5" s="67"/>
      <c r="CG5" s="67"/>
      <c r="CH5" s="67"/>
      <c r="CI5" s="67"/>
      <c r="CJ5" s="67"/>
      <c r="CK5" s="67"/>
      <c r="CL5" s="67"/>
      <c r="CM5" s="67"/>
      <c r="CN5" s="67"/>
      <c r="CO5" s="67"/>
      <c r="CP5" s="67"/>
      <c r="CQ5" s="67"/>
      <c r="CR5" s="67"/>
      <c r="CS5" s="67"/>
      <c r="CT5" s="67"/>
      <c r="CU5" s="67"/>
      <c r="CV5" s="67"/>
      <c r="CW5" s="67"/>
      <c r="CX5" s="67"/>
      <c r="CY5" s="67"/>
      <c r="CZ5" s="67"/>
      <c r="DA5" s="67"/>
      <c r="DB5" s="67"/>
      <c r="DC5" s="67"/>
      <c r="DD5" s="67"/>
      <c r="DE5" s="67"/>
      <c r="DF5" s="67"/>
      <c r="DG5" s="67"/>
      <c r="DH5" s="67"/>
      <c r="DI5" s="67"/>
      <c r="DJ5" s="67"/>
      <c r="DK5" s="67"/>
      <c r="DL5" s="67"/>
      <c r="DM5" s="67"/>
      <c r="DN5" s="67"/>
      <c r="DO5" s="67"/>
      <c r="DP5" s="67"/>
      <c r="DQ5" s="67"/>
      <c r="DR5" s="67"/>
      <c r="DS5" s="67"/>
      <c r="DT5" s="67"/>
      <c r="DU5" s="67"/>
      <c r="DV5" s="67"/>
      <c r="DW5" s="67"/>
      <c r="DX5" s="67"/>
      <c r="DY5" s="67"/>
      <c r="DZ5" s="67"/>
      <c r="EA5" s="67"/>
      <c r="EB5" s="67"/>
      <c r="EC5" s="67"/>
      <c r="ED5" s="67"/>
      <c r="EE5" s="67"/>
      <c r="EF5" s="67"/>
      <c r="EG5" s="67"/>
      <c r="EH5" s="67"/>
      <c r="EI5" s="67"/>
      <c r="EJ5" s="67"/>
      <c r="EK5" s="67"/>
      <c r="EL5" s="67"/>
      <c r="EM5" s="67"/>
      <c r="EN5" s="67"/>
      <c r="EO5" s="67"/>
      <c r="EP5" s="67"/>
      <c r="EQ5" s="67"/>
      <c r="ER5" s="67"/>
      <c r="ES5" s="67"/>
      <c r="ET5" s="67"/>
      <c r="EU5" s="67"/>
      <c r="EV5" s="67"/>
      <c r="EW5" s="67"/>
      <c r="EX5" s="67"/>
      <c r="EY5" s="67"/>
      <c r="EZ5" s="67"/>
      <c r="FA5" s="67"/>
      <c r="FB5" s="67"/>
      <c r="FC5" s="67"/>
      <c r="FD5" s="67"/>
      <c r="FE5" s="67"/>
      <c r="FF5" s="67"/>
      <c r="FG5" s="67"/>
      <c r="FH5" s="67"/>
      <c r="FI5" s="67"/>
      <c r="FJ5" s="67"/>
      <c r="FK5" s="67"/>
      <c r="FL5" s="67"/>
      <c r="FM5" s="67"/>
      <c r="FN5" s="67"/>
      <c r="FO5" s="67"/>
      <c r="FP5" s="67"/>
      <c r="FQ5" s="67"/>
      <c r="FR5" s="67"/>
      <c r="FS5" s="67"/>
      <c r="FT5" s="67"/>
      <c r="FU5" s="67"/>
      <c r="FV5" s="67"/>
      <c r="FW5" s="67"/>
      <c r="FX5" s="67"/>
      <c r="FY5" s="67"/>
      <c r="FZ5" s="67"/>
      <c r="GA5" s="67"/>
      <c r="GB5" s="67"/>
      <c r="GC5" s="67"/>
      <c r="GD5" s="67"/>
      <c r="GE5" s="67"/>
      <c r="GF5" s="67"/>
      <c r="GG5" s="67"/>
      <c r="GH5" s="67"/>
      <c r="GI5" s="67"/>
      <c r="GJ5" s="67"/>
      <c r="GK5" s="67"/>
      <c r="GL5" s="67"/>
      <c r="GM5" s="67"/>
      <c r="GN5" s="67"/>
      <c r="GO5" s="67"/>
      <c r="GP5" s="67"/>
      <c r="GQ5" s="67"/>
      <c r="GR5" s="67"/>
      <c r="GS5" s="67"/>
      <c r="GT5" s="67"/>
      <c r="GU5" s="67"/>
      <c r="GV5" s="67"/>
      <c r="GW5" s="67"/>
      <c r="GX5" s="67"/>
      <c r="GY5" s="67"/>
      <c r="GZ5" s="67"/>
      <c r="HA5" s="67"/>
      <c r="HB5" s="67"/>
      <c r="HC5" s="67"/>
      <c r="HD5" s="67"/>
      <c r="HE5" s="67"/>
      <c r="HF5" s="67"/>
      <c r="HG5" s="67"/>
      <c r="HH5" s="67"/>
      <c r="HI5" s="67"/>
      <c r="HJ5" s="67"/>
      <c r="HK5" s="67"/>
      <c r="HL5" s="67"/>
      <c r="HM5" s="67"/>
      <c r="HN5" s="67"/>
      <c r="HO5" s="67"/>
      <c r="HP5" s="67"/>
      <c r="HQ5" s="67"/>
      <c r="HR5" s="67"/>
      <c r="HS5" s="67"/>
      <c r="HT5" s="67"/>
      <c r="HU5" s="67"/>
      <c r="HV5" s="67"/>
      <c r="HW5" s="67"/>
      <c r="HX5" s="67"/>
      <c r="HY5" s="67"/>
      <c r="HZ5" s="67"/>
    </row>
    <row r="6" s="30" customFormat="1" ht="22" customHeight="1" spans="1:234">
      <c r="A6" s="10"/>
      <c r="B6" s="10"/>
      <c r="C6" s="13"/>
      <c r="D6" s="14"/>
      <c r="E6" s="14"/>
      <c r="F6" s="14"/>
      <c r="G6" s="15"/>
      <c r="H6" s="16"/>
      <c r="I6" s="12"/>
      <c r="J6" s="43"/>
      <c r="K6" s="72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67"/>
      <c r="AE6" s="67"/>
      <c r="AF6" s="67"/>
      <c r="AG6" s="67"/>
      <c r="AH6" s="67"/>
      <c r="AI6" s="67"/>
      <c r="AJ6" s="67"/>
      <c r="AK6" s="67"/>
      <c r="AL6" s="67"/>
      <c r="AM6" s="67"/>
      <c r="AN6" s="67"/>
      <c r="AO6" s="67"/>
      <c r="AP6" s="67"/>
      <c r="AQ6" s="67"/>
      <c r="AR6" s="67"/>
      <c r="AS6" s="67"/>
      <c r="AT6" s="67"/>
      <c r="AU6" s="67"/>
      <c r="AV6" s="67"/>
      <c r="AW6" s="67"/>
      <c r="AX6" s="67"/>
      <c r="AY6" s="67"/>
      <c r="AZ6" s="67"/>
      <c r="BA6" s="67"/>
      <c r="BB6" s="67"/>
      <c r="BC6" s="67"/>
      <c r="BD6" s="67"/>
      <c r="BE6" s="67"/>
      <c r="BF6" s="67"/>
      <c r="BG6" s="67"/>
      <c r="BH6" s="67"/>
      <c r="BI6" s="67"/>
      <c r="BJ6" s="67"/>
      <c r="BK6" s="67"/>
      <c r="BL6" s="67"/>
      <c r="BM6" s="67"/>
      <c r="BN6" s="67"/>
      <c r="BO6" s="67"/>
      <c r="BP6" s="67"/>
      <c r="BQ6" s="67"/>
      <c r="BR6" s="67"/>
      <c r="BS6" s="67"/>
      <c r="BT6" s="67"/>
      <c r="BU6" s="67"/>
      <c r="BV6" s="67"/>
      <c r="BW6" s="67"/>
      <c r="BX6" s="67"/>
      <c r="BY6" s="67"/>
      <c r="BZ6" s="67"/>
      <c r="CA6" s="67"/>
      <c r="CB6" s="67"/>
      <c r="CC6" s="67"/>
      <c r="CD6" s="67"/>
      <c r="CE6" s="67"/>
      <c r="CF6" s="67"/>
      <c r="CG6" s="67"/>
      <c r="CH6" s="67"/>
      <c r="CI6" s="67"/>
      <c r="CJ6" s="67"/>
      <c r="CK6" s="67"/>
      <c r="CL6" s="67"/>
      <c r="CM6" s="67"/>
      <c r="CN6" s="67"/>
      <c r="CO6" s="67"/>
      <c r="CP6" s="67"/>
      <c r="CQ6" s="67"/>
      <c r="CR6" s="67"/>
      <c r="CS6" s="67"/>
      <c r="CT6" s="67"/>
      <c r="CU6" s="67"/>
      <c r="CV6" s="67"/>
      <c r="CW6" s="67"/>
      <c r="CX6" s="67"/>
      <c r="CY6" s="67"/>
      <c r="CZ6" s="67"/>
      <c r="DA6" s="67"/>
      <c r="DB6" s="67"/>
      <c r="DC6" s="67"/>
      <c r="DD6" s="67"/>
      <c r="DE6" s="67"/>
      <c r="DF6" s="67"/>
      <c r="DG6" s="67"/>
      <c r="DH6" s="67"/>
      <c r="DI6" s="67"/>
      <c r="DJ6" s="67"/>
      <c r="DK6" s="67"/>
      <c r="DL6" s="67"/>
      <c r="DM6" s="67"/>
      <c r="DN6" s="67"/>
      <c r="DO6" s="67"/>
      <c r="DP6" s="67"/>
      <c r="DQ6" s="67"/>
      <c r="DR6" s="67"/>
      <c r="DS6" s="67"/>
      <c r="DT6" s="67"/>
      <c r="DU6" s="67"/>
      <c r="DV6" s="67"/>
      <c r="DW6" s="67"/>
      <c r="DX6" s="67"/>
      <c r="DY6" s="67"/>
      <c r="DZ6" s="67"/>
      <c r="EA6" s="67"/>
      <c r="EB6" s="67"/>
      <c r="EC6" s="67"/>
      <c r="ED6" s="67"/>
      <c r="EE6" s="67"/>
      <c r="EF6" s="67"/>
      <c r="EG6" s="67"/>
      <c r="EH6" s="67"/>
      <c r="EI6" s="67"/>
      <c r="EJ6" s="67"/>
      <c r="EK6" s="67"/>
      <c r="EL6" s="67"/>
      <c r="EM6" s="67"/>
      <c r="EN6" s="67"/>
      <c r="EO6" s="67"/>
      <c r="EP6" s="67"/>
      <c r="EQ6" s="67"/>
      <c r="ER6" s="67"/>
      <c r="ES6" s="67"/>
      <c r="ET6" s="67"/>
      <c r="EU6" s="67"/>
      <c r="EV6" s="67"/>
      <c r="EW6" s="67"/>
      <c r="EX6" s="67"/>
      <c r="EY6" s="67"/>
      <c r="EZ6" s="67"/>
      <c r="FA6" s="67"/>
      <c r="FB6" s="67"/>
      <c r="FC6" s="67"/>
      <c r="FD6" s="67"/>
      <c r="FE6" s="67"/>
      <c r="FF6" s="67"/>
      <c r="FG6" s="67"/>
      <c r="FH6" s="67"/>
      <c r="FI6" s="67"/>
      <c r="FJ6" s="67"/>
      <c r="FK6" s="67"/>
      <c r="FL6" s="67"/>
      <c r="FM6" s="67"/>
      <c r="FN6" s="67"/>
      <c r="FO6" s="67"/>
      <c r="FP6" s="67"/>
      <c r="FQ6" s="67"/>
      <c r="FR6" s="67"/>
      <c r="FS6" s="67"/>
      <c r="FT6" s="67"/>
      <c r="FU6" s="67"/>
      <c r="FV6" s="67"/>
      <c r="FW6" s="67"/>
      <c r="FX6" s="67"/>
      <c r="FY6" s="67"/>
      <c r="FZ6" s="67"/>
      <c r="GA6" s="67"/>
      <c r="GB6" s="67"/>
      <c r="GC6" s="67"/>
      <c r="GD6" s="67"/>
      <c r="GE6" s="67"/>
      <c r="GF6" s="67"/>
      <c r="GG6" s="67"/>
      <c r="GH6" s="67"/>
      <c r="GI6" s="67"/>
      <c r="GJ6" s="67"/>
      <c r="GK6" s="67"/>
      <c r="GL6" s="67"/>
      <c r="GM6" s="67"/>
      <c r="GN6" s="67"/>
      <c r="GO6" s="67"/>
      <c r="GP6" s="67"/>
      <c r="GQ6" s="67"/>
      <c r="GR6" s="67"/>
      <c r="GS6" s="67"/>
      <c r="GT6" s="67"/>
      <c r="GU6" s="67"/>
      <c r="GV6" s="67"/>
      <c r="GW6" s="67"/>
      <c r="GX6" s="67"/>
      <c r="GY6" s="67"/>
      <c r="GZ6" s="67"/>
      <c r="HA6" s="67"/>
      <c r="HB6" s="67"/>
      <c r="HC6" s="67"/>
      <c r="HD6" s="67"/>
      <c r="HE6" s="67"/>
      <c r="HF6" s="67"/>
      <c r="HG6" s="67"/>
      <c r="HH6" s="67"/>
      <c r="HI6" s="67"/>
      <c r="HJ6" s="67"/>
      <c r="HK6" s="67"/>
      <c r="HL6" s="67"/>
      <c r="HM6" s="67"/>
      <c r="HN6" s="67"/>
      <c r="HO6" s="67"/>
      <c r="HP6" s="67"/>
      <c r="HQ6" s="67"/>
      <c r="HR6" s="67"/>
      <c r="HS6" s="67"/>
      <c r="HT6" s="67"/>
      <c r="HU6" s="67"/>
      <c r="HV6" s="67"/>
      <c r="HW6" s="67"/>
      <c r="HX6" s="67"/>
      <c r="HY6" s="67"/>
      <c r="HZ6" s="67"/>
    </row>
    <row r="7" s="30" customFormat="1" ht="22" customHeight="1" spans="1:234">
      <c r="A7" s="10"/>
      <c r="B7" s="10"/>
      <c r="C7" s="18" t="s">
        <v>99</v>
      </c>
      <c r="D7" s="19"/>
      <c r="E7" s="19"/>
      <c r="F7" s="19"/>
      <c r="G7" s="20"/>
      <c r="H7" s="16">
        <f>SUM(H5:H6)</f>
        <v>191.6</v>
      </c>
      <c r="I7" s="12"/>
      <c r="J7" s="43">
        <f>SUM(J5:J6)</f>
        <v>114768</v>
      </c>
      <c r="K7" s="68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67"/>
      <c r="Y7" s="67"/>
      <c r="Z7" s="67"/>
      <c r="AA7" s="67"/>
      <c r="AB7" s="67"/>
      <c r="AC7" s="67"/>
      <c r="AD7" s="67"/>
      <c r="AE7" s="67"/>
      <c r="AF7" s="67"/>
      <c r="AG7" s="67"/>
      <c r="AH7" s="67"/>
      <c r="AI7" s="67"/>
      <c r="AJ7" s="67"/>
      <c r="AK7" s="67"/>
      <c r="AL7" s="67"/>
      <c r="AM7" s="67"/>
      <c r="AN7" s="67"/>
      <c r="AO7" s="67"/>
      <c r="AP7" s="67"/>
      <c r="AQ7" s="67"/>
      <c r="AR7" s="67"/>
      <c r="AS7" s="67"/>
      <c r="AT7" s="67"/>
      <c r="AU7" s="67"/>
      <c r="AV7" s="67"/>
      <c r="AW7" s="67"/>
      <c r="AX7" s="67"/>
      <c r="AY7" s="67"/>
      <c r="AZ7" s="67"/>
      <c r="BA7" s="67"/>
      <c r="BB7" s="67"/>
      <c r="BC7" s="67"/>
      <c r="BD7" s="67"/>
      <c r="BE7" s="67"/>
      <c r="BF7" s="67"/>
      <c r="BG7" s="67"/>
      <c r="BH7" s="67"/>
      <c r="BI7" s="67"/>
      <c r="BJ7" s="67"/>
      <c r="BK7" s="67"/>
      <c r="BL7" s="67"/>
      <c r="BM7" s="67"/>
      <c r="BN7" s="67"/>
      <c r="BO7" s="67"/>
      <c r="BP7" s="67"/>
      <c r="BQ7" s="67"/>
      <c r="BR7" s="67"/>
      <c r="BS7" s="67"/>
      <c r="BT7" s="67"/>
      <c r="BU7" s="67"/>
      <c r="BV7" s="67"/>
      <c r="BW7" s="67"/>
      <c r="BX7" s="67"/>
      <c r="BY7" s="67"/>
      <c r="BZ7" s="67"/>
      <c r="CA7" s="67"/>
      <c r="CB7" s="67"/>
      <c r="CC7" s="67"/>
      <c r="CD7" s="67"/>
      <c r="CE7" s="67"/>
      <c r="CF7" s="67"/>
      <c r="CG7" s="67"/>
      <c r="CH7" s="67"/>
      <c r="CI7" s="67"/>
      <c r="CJ7" s="67"/>
      <c r="CK7" s="67"/>
      <c r="CL7" s="67"/>
      <c r="CM7" s="67"/>
      <c r="CN7" s="67"/>
      <c r="CO7" s="67"/>
      <c r="CP7" s="67"/>
      <c r="CQ7" s="67"/>
      <c r="CR7" s="67"/>
      <c r="CS7" s="67"/>
      <c r="CT7" s="67"/>
      <c r="CU7" s="67"/>
      <c r="CV7" s="67"/>
      <c r="CW7" s="67"/>
      <c r="CX7" s="67"/>
      <c r="CY7" s="67"/>
      <c r="CZ7" s="67"/>
      <c r="DA7" s="67"/>
      <c r="DB7" s="67"/>
      <c r="DC7" s="67"/>
      <c r="DD7" s="67"/>
      <c r="DE7" s="67"/>
      <c r="DF7" s="67"/>
      <c r="DG7" s="67"/>
      <c r="DH7" s="67"/>
      <c r="DI7" s="67"/>
      <c r="DJ7" s="67"/>
      <c r="DK7" s="67"/>
      <c r="DL7" s="67"/>
      <c r="DM7" s="67"/>
      <c r="DN7" s="67"/>
      <c r="DO7" s="67"/>
      <c r="DP7" s="67"/>
      <c r="DQ7" s="67"/>
      <c r="DR7" s="67"/>
      <c r="DS7" s="67"/>
      <c r="DT7" s="67"/>
      <c r="DU7" s="67"/>
      <c r="DV7" s="67"/>
      <c r="DW7" s="67"/>
      <c r="DX7" s="67"/>
      <c r="DY7" s="67"/>
      <c r="DZ7" s="67"/>
      <c r="EA7" s="67"/>
      <c r="EB7" s="67"/>
      <c r="EC7" s="67"/>
      <c r="ED7" s="67"/>
      <c r="EE7" s="67"/>
      <c r="EF7" s="67"/>
      <c r="EG7" s="67"/>
      <c r="EH7" s="67"/>
      <c r="EI7" s="67"/>
      <c r="EJ7" s="67"/>
      <c r="EK7" s="67"/>
      <c r="EL7" s="67"/>
      <c r="EM7" s="67"/>
      <c r="EN7" s="67"/>
      <c r="EO7" s="67"/>
      <c r="EP7" s="67"/>
      <c r="EQ7" s="67"/>
      <c r="ER7" s="67"/>
      <c r="ES7" s="67"/>
      <c r="ET7" s="67"/>
      <c r="EU7" s="67"/>
      <c r="EV7" s="67"/>
      <c r="EW7" s="67"/>
      <c r="EX7" s="67"/>
      <c r="EY7" s="67"/>
      <c r="EZ7" s="67"/>
      <c r="FA7" s="67"/>
      <c r="FB7" s="67"/>
      <c r="FC7" s="67"/>
      <c r="FD7" s="67"/>
      <c r="FE7" s="67"/>
      <c r="FF7" s="67"/>
      <c r="FG7" s="67"/>
      <c r="FH7" s="67"/>
      <c r="FI7" s="67"/>
      <c r="FJ7" s="67"/>
      <c r="FK7" s="67"/>
      <c r="FL7" s="67"/>
      <c r="FM7" s="67"/>
      <c r="FN7" s="67"/>
      <c r="FO7" s="67"/>
      <c r="FP7" s="67"/>
      <c r="FQ7" s="67"/>
      <c r="FR7" s="67"/>
      <c r="FS7" s="67"/>
      <c r="FT7" s="67"/>
      <c r="FU7" s="67"/>
      <c r="FV7" s="67"/>
      <c r="FW7" s="67"/>
      <c r="FX7" s="67"/>
      <c r="FY7" s="67"/>
      <c r="FZ7" s="67"/>
      <c r="GA7" s="67"/>
      <c r="GB7" s="67"/>
      <c r="GC7" s="67"/>
      <c r="GD7" s="67"/>
      <c r="GE7" s="67"/>
      <c r="GF7" s="67"/>
      <c r="GG7" s="67"/>
      <c r="GH7" s="67"/>
      <c r="GI7" s="67"/>
      <c r="GJ7" s="67"/>
      <c r="GK7" s="67"/>
      <c r="GL7" s="67"/>
      <c r="GM7" s="67"/>
      <c r="GN7" s="67"/>
      <c r="GO7" s="67"/>
      <c r="GP7" s="67"/>
      <c r="GQ7" s="67"/>
      <c r="GR7" s="67"/>
      <c r="GS7" s="67"/>
      <c r="GT7" s="67"/>
      <c r="GU7" s="67"/>
      <c r="GV7" s="67"/>
      <c r="GW7" s="67"/>
      <c r="GX7" s="67"/>
      <c r="GY7" s="67"/>
      <c r="GZ7" s="67"/>
      <c r="HA7" s="67"/>
      <c r="HB7" s="67"/>
      <c r="HC7" s="67"/>
      <c r="HD7" s="67"/>
      <c r="HE7" s="67"/>
      <c r="HF7" s="67"/>
      <c r="HG7" s="67"/>
      <c r="HH7" s="67"/>
      <c r="HI7" s="67"/>
      <c r="HJ7" s="67"/>
      <c r="HK7" s="67"/>
      <c r="HL7" s="67"/>
      <c r="HM7" s="67"/>
      <c r="HN7" s="67"/>
      <c r="HO7" s="67"/>
      <c r="HP7" s="67"/>
      <c r="HQ7" s="67"/>
      <c r="HR7" s="67"/>
      <c r="HS7" s="67"/>
      <c r="HT7" s="67"/>
      <c r="HU7" s="67"/>
      <c r="HV7" s="67"/>
      <c r="HW7" s="67"/>
      <c r="HX7" s="67"/>
      <c r="HY7" s="67"/>
      <c r="HZ7" s="67"/>
    </row>
    <row r="8" s="59" customFormat="1" ht="22" customHeight="1" spans="1:11">
      <c r="A8" s="64" t="s">
        <v>138</v>
      </c>
      <c r="B8" s="65"/>
      <c r="C8" s="65"/>
      <c r="D8" s="65"/>
      <c r="E8" s="65"/>
      <c r="F8" s="65"/>
      <c r="G8" s="65"/>
      <c r="H8" s="65"/>
      <c r="I8" s="65"/>
      <c r="J8" s="65"/>
      <c r="K8" s="70"/>
    </row>
    <row r="9" s="30" customFormat="1" ht="22" customHeight="1" spans="1:11">
      <c r="A9" s="10" t="s">
        <v>101</v>
      </c>
      <c r="B9" s="11" t="s">
        <v>102</v>
      </c>
      <c r="C9" s="16" t="s">
        <v>103</v>
      </c>
      <c r="D9" s="16"/>
      <c r="E9" s="16"/>
      <c r="F9" s="16"/>
      <c r="G9" s="16" t="s">
        <v>104</v>
      </c>
      <c r="H9" s="12" t="s">
        <v>105</v>
      </c>
      <c r="I9" s="11" t="s">
        <v>88</v>
      </c>
      <c r="J9" s="41" t="s">
        <v>89</v>
      </c>
      <c r="K9" s="10" t="s">
        <v>106</v>
      </c>
    </row>
    <row r="10" s="30" customFormat="1" ht="22" customHeight="1" spans="1:234">
      <c r="A10" s="6"/>
      <c r="B10" s="10"/>
      <c r="C10" s="10"/>
      <c r="D10" s="10"/>
      <c r="E10" s="10"/>
      <c r="F10" s="10"/>
      <c r="G10" s="16"/>
      <c r="H10" s="69"/>
      <c r="I10" s="73"/>
      <c r="J10" s="40"/>
      <c r="K10" s="74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67"/>
      <c r="Y10" s="67"/>
      <c r="Z10" s="67"/>
      <c r="AA10" s="67"/>
      <c r="AB10" s="67"/>
      <c r="AC10" s="67"/>
      <c r="AD10" s="67"/>
      <c r="AE10" s="67"/>
      <c r="AF10" s="67"/>
      <c r="AG10" s="67"/>
      <c r="AH10" s="67"/>
      <c r="AI10" s="67"/>
      <c r="AJ10" s="67"/>
      <c r="AK10" s="67"/>
      <c r="AL10" s="67"/>
      <c r="AM10" s="67"/>
      <c r="AN10" s="67"/>
      <c r="AO10" s="67"/>
      <c r="AP10" s="67"/>
      <c r="AQ10" s="67"/>
      <c r="AR10" s="67"/>
      <c r="AS10" s="67"/>
      <c r="AT10" s="67"/>
      <c r="AU10" s="67"/>
      <c r="AV10" s="67"/>
      <c r="AW10" s="67"/>
      <c r="AX10" s="67"/>
      <c r="AY10" s="67"/>
      <c r="AZ10" s="67"/>
      <c r="BA10" s="67"/>
      <c r="BB10" s="67"/>
      <c r="BC10" s="67"/>
      <c r="BD10" s="67"/>
      <c r="BE10" s="67"/>
      <c r="BF10" s="67"/>
      <c r="BG10" s="67"/>
      <c r="BH10" s="67"/>
      <c r="BI10" s="67"/>
      <c r="BJ10" s="67"/>
      <c r="BK10" s="67"/>
      <c r="BL10" s="67"/>
      <c r="BM10" s="67"/>
      <c r="BN10" s="67"/>
      <c r="BO10" s="67"/>
      <c r="BP10" s="67"/>
      <c r="BQ10" s="67"/>
      <c r="BR10" s="67"/>
      <c r="BS10" s="67"/>
      <c r="BT10" s="67"/>
      <c r="BU10" s="67"/>
      <c r="BV10" s="67"/>
      <c r="BW10" s="67"/>
      <c r="BX10" s="67"/>
      <c r="BY10" s="67"/>
      <c r="BZ10" s="67"/>
      <c r="CA10" s="67"/>
      <c r="CB10" s="67"/>
      <c r="CC10" s="67"/>
      <c r="CD10" s="67"/>
      <c r="CE10" s="67"/>
      <c r="CF10" s="67"/>
      <c r="CG10" s="67"/>
      <c r="CH10" s="67"/>
      <c r="CI10" s="67"/>
      <c r="CJ10" s="67"/>
      <c r="CK10" s="67"/>
      <c r="CL10" s="67"/>
      <c r="CM10" s="67"/>
      <c r="CN10" s="67"/>
      <c r="CO10" s="67"/>
      <c r="CP10" s="67"/>
      <c r="CQ10" s="67"/>
      <c r="CR10" s="67"/>
      <c r="CS10" s="67"/>
      <c r="CT10" s="67"/>
      <c r="CU10" s="67"/>
      <c r="CV10" s="67"/>
      <c r="CW10" s="67"/>
      <c r="CX10" s="67"/>
      <c r="CY10" s="67"/>
      <c r="CZ10" s="67"/>
      <c r="DA10" s="67"/>
      <c r="DB10" s="67"/>
      <c r="DC10" s="67"/>
      <c r="DD10" s="67"/>
      <c r="DE10" s="67"/>
      <c r="DF10" s="67"/>
      <c r="DG10" s="67"/>
      <c r="DH10" s="67"/>
      <c r="DI10" s="67"/>
      <c r="DJ10" s="67"/>
      <c r="DK10" s="67"/>
      <c r="DL10" s="67"/>
      <c r="DM10" s="67"/>
      <c r="DN10" s="67"/>
      <c r="DO10" s="67"/>
      <c r="DP10" s="67"/>
      <c r="DQ10" s="67"/>
      <c r="DR10" s="67"/>
      <c r="DS10" s="67"/>
      <c r="DT10" s="67"/>
      <c r="DU10" s="67"/>
      <c r="DV10" s="67"/>
      <c r="DW10" s="67"/>
      <c r="DX10" s="67"/>
      <c r="DY10" s="67"/>
      <c r="DZ10" s="67"/>
      <c r="EA10" s="67"/>
      <c r="EB10" s="67"/>
      <c r="EC10" s="67"/>
      <c r="ED10" s="67"/>
      <c r="EE10" s="67"/>
      <c r="EF10" s="67"/>
      <c r="EG10" s="67"/>
      <c r="EH10" s="67"/>
      <c r="EI10" s="67"/>
      <c r="EJ10" s="67"/>
      <c r="EK10" s="67"/>
      <c r="EL10" s="67"/>
      <c r="EM10" s="67"/>
      <c r="EN10" s="67"/>
      <c r="EO10" s="67"/>
      <c r="EP10" s="67"/>
      <c r="EQ10" s="67"/>
      <c r="ER10" s="67"/>
      <c r="ES10" s="67"/>
      <c r="ET10" s="67"/>
      <c r="EU10" s="67"/>
      <c r="EV10" s="67"/>
      <c r="EW10" s="67"/>
      <c r="EX10" s="67"/>
      <c r="EY10" s="67"/>
      <c r="EZ10" s="67"/>
      <c r="FA10" s="67"/>
      <c r="FB10" s="67"/>
      <c r="FC10" s="67"/>
      <c r="FD10" s="67"/>
      <c r="FE10" s="67"/>
      <c r="FF10" s="67"/>
      <c r="FG10" s="67"/>
      <c r="FH10" s="67"/>
      <c r="FI10" s="67"/>
      <c r="FJ10" s="67"/>
      <c r="FK10" s="67"/>
      <c r="FL10" s="67"/>
      <c r="FM10" s="67"/>
      <c r="FN10" s="67"/>
      <c r="FO10" s="67"/>
      <c r="FP10" s="67"/>
      <c r="FQ10" s="67"/>
      <c r="FR10" s="67"/>
      <c r="FS10" s="67"/>
      <c r="FT10" s="67"/>
      <c r="FU10" s="67"/>
      <c r="FV10" s="67"/>
      <c r="FW10" s="67"/>
      <c r="FX10" s="67"/>
      <c r="FY10" s="67"/>
      <c r="FZ10" s="67"/>
      <c r="GA10" s="67"/>
      <c r="GB10" s="67"/>
      <c r="GC10" s="67"/>
      <c r="GD10" s="67"/>
      <c r="GE10" s="67"/>
      <c r="GF10" s="67"/>
      <c r="GG10" s="67"/>
      <c r="GH10" s="67"/>
      <c r="GI10" s="67"/>
      <c r="GJ10" s="67"/>
      <c r="GK10" s="67"/>
      <c r="GL10" s="67"/>
      <c r="GM10" s="67"/>
      <c r="GN10" s="67"/>
      <c r="GO10" s="67"/>
      <c r="GP10" s="67"/>
      <c r="GQ10" s="67"/>
      <c r="GR10" s="67"/>
      <c r="GS10" s="67"/>
      <c r="GT10" s="67"/>
      <c r="GU10" s="67"/>
      <c r="GV10" s="67"/>
      <c r="GW10" s="67"/>
      <c r="GX10" s="67"/>
      <c r="GY10" s="67"/>
      <c r="GZ10" s="67"/>
      <c r="HA10" s="67"/>
      <c r="HB10" s="67"/>
      <c r="HC10" s="67"/>
      <c r="HD10" s="67"/>
      <c r="HE10" s="67"/>
      <c r="HF10" s="67"/>
      <c r="HG10" s="67"/>
      <c r="HH10" s="67"/>
      <c r="HI10" s="67"/>
      <c r="HJ10" s="67"/>
      <c r="HK10" s="67"/>
      <c r="HL10" s="67"/>
      <c r="HM10" s="67"/>
      <c r="HN10" s="67"/>
      <c r="HO10" s="67"/>
      <c r="HP10" s="67"/>
      <c r="HQ10" s="67"/>
      <c r="HR10" s="67"/>
      <c r="HS10" s="67"/>
      <c r="HT10" s="67"/>
      <c r="HU10" s="67"/>
      <c r="HV10" s="67"/>
      <c r="HW10" s="67"/>
      <c r="HX10" s="67"/>
      <c r="HY10" s="67"/>
      <c r="HZ10" s="67"/>
    </row>
    <row r="11" s="30" customFormat="1" ht="22" customHeight="1" spans="1:11">
      <c r="A11" s="10"/>
      <c r="B11" s="9" t="s">
        <v>99</v>
      </c>
      <c r="C11" s="9"/>
      <c r="D11" s="9"/>
      <c r="E11" s="9"/>
      <c r="F11" s="9"/>
      <c r="G11" s="12"/>
      <c r="H11" s="12"/>
      <c r="I11" s="12"/>
      <c r="J11" s="40"/>
      <c r="K11" s="10"/>
    </row>
    <row r="12" s="30" customFormat="1" ht="18" customHeight="1" spans="1:11">
      <c r="A12" s="10"/>
      <c r="B12" s="26" t="s">
        <v>115</v>
      </c>
      <c r="C12" s="27"/>
      <c r="D12" s="27"/>
      <c r="E12" s="27"/>
      <c r="F12" s="28"/>
      <c r="G12" s="29"/>
      <c r="H12" s="29"/>
      <c r="I12" s="12"/>
      <c r="J12" s="40">
        <f>J10+J7</f>
        <v>114768</v>
      </c>
      <c r="K12" s="10"/>
    </row>
    <row r="13" s="30" customFormat="1" ht="30" customHeight="1" spans="3:10">
      <c r="C13" s="31"/>
      <c r="D13" s="32"/>
      <c r="E13" s="32"/>
      <c r="F13" s="32"/>
      <c r="G13" s="33" t="s">
        <v>116</v>
      </c>
      <c r="H13" s="33"/>
      <c r="I13" s="33"/>
      <c r="J13" s="33"/>
    </row>
    <row r="14" s="30" customFormat="1" ht="26" customHeight="1" spans="2:10">
      <c r="B14" s="34"/>
      <c r="C14" s="35"/>
      <c r="D14" s="36"/>
      <c r="E14" s="36"/>
      <c r="F14" s="36"/>
      <c r="G14" s="37">
        <v>44770</v>
      </c>
      <c r="H14" s="37"/>
      <c r="I14" s="37"/>
      <c r="J14" s="37"/>
    </row>
    <row r="15" s="30" customFormat="1" ht="25" customHeight="1" spans="4:9">
      <c r="D15" s="60"/>
      <c r="E15" s="60"/>
      <c r="F15" s="60"/>
      <c r="G15" s="60"/>
      <c r="H15" s="60"/>
      <c r="I15" s="61"/>
    </row>
    <row r="16" s="30" customFormat="1" ht="24" customHeight="1" spans="4:9">
      <c r="D16" s="60"/>
      <c r="E16" s="60"/>
      <c r="F16" s="60"/>
      <c r="G16" s="60"/>
      <c r="H16" s="60"/>
      <c r="I16" s="61"/>
    </row>
  </sheetData>
  <mergeCells count="17">
    <mergeCell ref="A1:K1"/>
    <mergeCell ref="E2:F2"/>
    <mergeCell ref="H2:I2"/>
    <mergeCell ref="A3:K3"/>
    <mergeCell ref="C4:G4"/>
    <mergeCell ref="C5:G5"/>
    <mergeCell ref="C6:G6"/>
    <mergeCell ref="C7:G7"/>
    <mergeCell ref="A8:K8"/>
    <mergeCell ref="C9:F9"/>
    <mergeCell ref="C10:F10"/>
    <mergeCell ref="B11:F11"/>
    <mergeCell ref="B12:F12"/>
    <mergeCell ref="C13:D13"/>
    <mergeCell ref="G13:J13"/>
    <mergeCell ref="C14:D14"/>
    <mergeCell ref="G14:J14"/>
  </mergeCells>
  <printOptions horizontalCentered="1"/>
  <pageMargins left="0.314583333333333" right="0.314583333333333" top="0.786805555555556" bottom="0.708333333333333" header="0.5" footer="0.5"/>
  <pageSetup paperSize="9" orientation="landscape" horizontalDpi="600"/>
  <headerFooter>
    <oddFooter>&amp;C第 &amp;P 页，共 &amp;N 页</oddFooter>
  </headerFooter>
</worksheet>
</file>

<file path=xl/worksheets/sheet4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IA19"/>
  <sheetViews>
    <sheetView workbookViewId="0">
      <selection activeCell="E220" sqref="E220"/>
    </sheetView>
  </sheetViews>
  <sheetFormatPr defaultColWidth="9" defaultRowHeight="12.75"/>
  <cols>
    <col min="1" max="1" width="6.875" style="30" customWidth="1"/>
    <col min="2" max="2" width="9.5" style="30" customWidth="1"/>
    <col min="3" max="3" width="12.375" style="30" customWidth="1"/>
    <col min="4" max="4" width="12.625" style="60" customWidth="1"/>
    <col min="5" max="5" width="7.875" style="60" customWidth="1"/>
    <col min="6" max="6" width="11.625" style="60" customWidth="1"/>
    <col min="7" max="7" width="10.875" style="60" customWidth="1"/>
    <col min="8" max="8" width="14.375" style="60" customWidth="1"/>
    <col min="9" max="9" width="14.875" style="61" customWidth="1"/>
    <col min="10" max="10" width="17.125" style="30" customWidth="1"/>
    <col min="11" max="11" width="21.625" style="30" customWidth="1"/>
    <col min="12" max="12" width="13" style="30" customWidth="1"/>
    <col min="13" max="32" width="9" style="30"/>
    <col min="33" max="16384" width="5.625" style="30"/>
  </cols>
  <sheetData>
    <row r="1" s="58" customFormat="1" ht="30" customHeight="1" spans="1:227">
      <c r="A1" s="4" t="s">
        <v>74</v>
      </c>
      <c r="B1" s="5"/>
      <c r="C1" s="5"/>
      <c r="D1" s="5"/>
      <c r="E1" s="5"/>
      <c r="F1" s="5"/>
      <c r="G1" s="5"/>
      <c r="H1" s="5"/>
      <c r="I1" s="5"/>
      <c r="J1" s="5"/>
      <c r="K1" s="5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  <c r="AB1" s="66"/>
      <c r="AC1" s="66"/>
      <c r="AD1" s="66"/>
      <c r="AE1" s="66"/>
      <c r="AF1" s="66"/>
      <c r="AG1" s="66"/>
      <c r="AH1" s="66"/>
      <c r="AI1" s="66"/>
      <c r="AJ1" s="66"/>
      <c r="AK1" s="66"/>
      <c r="AL1" s="66"/>
      <c r="AM1" s="66"/>
      <c r="AN1" s="66"/>
      <c r="AO1" s="66"/>
      <c r="AP1" s="66"/>
      <c r="AQ1" s="66"/>
      <c r="AR1" s="66"/>
      <c r="AS1" s="66"/>
      <c r="AT1" s="66"/>
      <c r="AU1" s="66"/>
      <c r="AV1" s="66"/>
      <c r="AW1" s="66"/>
      <c r="AX1" s="66"/>
      <c r="AY1" s="66"/>
      <c r="AZ1" s="66"/>
      <c r="BA1" s="66"/>
      <c r="BB1" s="66"/>
      <c r="BC1" s="66"/>
      <c r="BD1" s="66"/>
      <c r="BE1" s="66"/>
      <c r="BF1" s="66"/>
      <c r="BG1" s="66"/>
      <c r="BH1" s="66"/>
      <c r="BI1" s="66"/>
      <c r="BJ1" s="66"/>
      <c r="BK1" s="66"/>
      <c r="BL1" s="66"/>
      <c r="BM1" s="66"/>
      <c r="BN1" s="66"/>
      <c r="BO1" s="66"/>
      <c r="BP1" s="66"/>
      <c r="BQ1" s="66"/>
      <c r="BR1" s="66"/>
      <c r="BS1" s="66"/>
      <c r="BT1" s="66"/>
      <c r="BU1" s="66"/>
      <c r="BV1" s="66"/>
      <c r="BW1" s="66"/>
      <c r="BX1" s="66"/>
      <c r="BY1" s="66"/>
      <c r="BZ1" s="66"/>
      <c r="CA1" s="66"/>
      <c r="CB1" s="66"/>
      <c r="CC1" s="66"/>
      <c r="CD1" s="66"/>
      <c r="CE1" s="66"/>
      <c r="CF1" s="66"/>
      <c r="CG1" s="66"/>
      <c r="CH1" s="66"/>
      <c r="CI1" s="66"/>
      <c r="CJ1" s="66"/>
      <c r="CK1" s="66"/>
      <c r="CL1" s="66"/>
      <c r="CM1" s="66"/>
      <c r="CN1" s="66"/>
      <c r="CO1" s="66"/>
      <c r="CP1" s="66"/>
      <c r="CQ1" s="66"/>
      <c r="CR1" s="66"/>
      <c r="CS1" s="66"/>
      <c r="CT1" s="66"/>
      <c r="CU1" s="66"/>
      <c r="CV1" s="66"/>
      <c r="CW1" s="66"/>
      <c r="CX1" s="66"/>
      <c r="CY1" s="66"/>
      <c r="CZ1" s="66"/>
      <c r="DA1" s="66"/>
      <c r="DB1" s="66"/>
      <c r="DC1" s="66"/>
      <c r="DD1" s="66"/>
      <c r="DE1" s="66"/>
      <c r="DF1" s="66"/>
      <c r="DG1" s="66"/>
      <c r="DH1" s="66"/>
      <c r="DI1" s="66"/>
      <c r="DJ1" s="66"/>
      <c r="DK1" s="66"/>
      <c r="DL1" s="66"/>
      <c r="DM1" s="66"/>
      <c r="DN1" s="66"/>
      <c r="DO1" s="66"/>
      <c r="DP1" s="66"/>
      <c r="DQ1" s="66"/>
      <c r="DR1" s="66"/>
      <c r="DS1" s="66"/>
      <c r="DT1" s="66"/>
      <c r="DU1" s="66"/>
      <c r="DV1" s="66"/>
      <c r="DW1" s="66"/>
      <c r="DX1" s="66"/>
      <c r="DY1" s="66"/>
      <c r="DZ1" s="66"/>
      <c r="EA1" s="66"/>
      <c r="EB1" s="66"/>
      <c r="EC1" s="66"/>
      <c r="ED1" s="66"/>
      <c r="EE1" s="66"/>
      <c r="EF1" s="66"/>
      <c r="EG1" s="66"/>
      <c r="EH1" s="66"/>
      <c r="EI1" s="66"/>
      <c r="EJ1" s="66"/>
      <c r="EK1" s="66"/>
      <c r="EL1" s="66"/>
      <c r="EM1" s="66"/>
      <c r="EN1" s="66"/>
      <c r="EO1" s="66"/>
      <c r="EP1" s="66"/>
      <c r="EQ1" s="66"/>
      <c r="ER1" s="66"/>
      <c r="ES1" s="66"/>
      <c r="ET1" s="66"/>
      <c r="EU1" s="66"/>
      <c r="EV1" s="66"/>
      <c r="EW1" s="66"/>
      <c r="EX1" s="66"/>
      <c r="EY1" s="66"/>
      <c r="EZ1" s="66"/>
      <c r="FA1" s="66"/>
      <c r="FB1" s="66"/>
      <c r="FC1" s="66"/>
      <c r="FD1" s="66"/>
      <c r="FE1" s="66"/>
      <c r="FF1" s="66"/>
      <c r="FG1" s="66"/>
      <c r="FH1" s="66"/>
      <c r="FI1" s="66"/>
      <c r="FJ1" s="66"/>
      <c r="FK1" s="66"/>
      <c r="FL1" s="66"/>
      <c r="FM1" s="66"/>
      <c r="FN1" s="66"/>
      <c r="FO1" s="66"/>
      <c r="FP1" s="66"/>
      <c r="FQ1" s="66"/>
      <c r="FR1" s="66"/>
      <c r="FS1" s="66"/>
      <c r="FT1" s="66"/>
      <c r="FU1" s="66"/>
      <c r="FV1" s="66"/>
      <c r="FW1" s="66"/>
      <c r="FX1" s="66"/>
      <c r="FY1" s="66"/>
      <c r="FZ1" s="66"/>
      <c r="GA1" s="66"/>
      <c r="GB1" s="66"/>
      <c r="GC1" s="66"/>
      <c r="GD1" s="66"/>
      <c r="GE1" s="66"/>
      <c r="GF1" s="66"/>
      <c r="GG1" s="66"/>
      <c r="GH1" s="66"/>
      <c r="GI1" s="66"/>
      <c r="GJ1" s="66"/>
      <c r="GK1" s="66"/>
      <c r="GL1" s="66"/>
      <c r="GM1" s="66"/>
      <c r="GN1" s="66"/>
      <c r="GO1" s="66"/>
      <c r="GP1" s="66"/>
      <c r="GQ1" s="66"/>
      <c r="GR1" s="66"/>
      <c r="GS1" s="66"/>
      <c r="GT1" s="66"/>
      <c r="GU1" s="66"/>
      <c r="GV1" s="66"/>
      <c r="GW1" s="66"/>
      <c r="GX1" s="66"/>
      <c r="GY1" s="66"/>
      <c r="GZ1" s="66"/>
      <c r="HA1" s="66"/>
      <c r="HB1" s="66"/>
      <c r="HC1" s="66"/>
      <c r="HD1" s="66"/>
      <c r="HE1" s="66"/>
      <c r="HF1" s="66"/>
      <c r="HG1" s="66"/>
      <c r="HH1" s="66"/>
      <c r="HI1" s="66"/>
      <c r="HJ1" s="66"/>
      <c r="HK1" s="66"/>
      <c r="HL1" s="66"/>
      <c r="HM1" s="66"/>
      <c r="HN1" s="66"/>
      <c r="HO1" s="66"/>
      <c r="HP1" s="66"/>
      <c r="HQ1" s="66"/>
      <c r="HR1" s="66"/>
      <c r="HS1" s="66"/>
    </row>
    <row r="2" s="30" customFormat="1" ht="26.1" customHeight="1" spans="1:234">
      <c r="A2" s="10" t="s">
        <v>75</v>
      </c>
      <c r="B2" s="7" t="s">
        <v>76</v>
      </c>
      <c r="C2" s="8" t="s">
        <v>472</v>
      </c>
      <c r="D2" s="7" t="s">
        <v>78</v>
      </c>
      <c r="E2" s="8" t="s">
        <v>79</v>
      </c>
      <c r="F2" s="8"/>
      <c r="G2" s="7" t="s">
        <v>80</v>
      </c>
      <c r="H2" s="10" t="s">
        <v>473</v>
      </c>
      <c r="I2" s="10"/>
      <c r="J2" s="7" t="s">
        <v>82</v>
      </c>
      <c r="K2" s="8">
        <v>2</v>
      </c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7"/>
      <c r="AD2" s="67"/>
      <c r="AE2" s="67"/>
      <c r="AF2" s="67"/>
      <c r="AG2" s="67"/>
      <c r="AH2" s="67"/>
      <c r="AI2" s="67"/>
      <c r="AJ2" s="67"/>
      <c r="AK2" s="67"/>
      <c r="AL2" s="67"/>
      <c r="AM2" s="67"/>
      <c r="AN2" s="67"/>
      <c r="AO2" s="67"/>
      <c r="AP2" s="67"/>
      <c r="AQ2" s="67"/>
      <c r="AR2" s="67"/>
      <c r="AS2" s="67"/>
      <c r="AT2" s="67"/>
      <c r="AU2" s="67"/>
      <c r="AV2" s="67"/>
      <c r="AW2" s="67"/>
      <c r="AX2" s="67"/>
      <c r="AY2" s="67"/>
      <c r="AZ2" s="67"/>
      <c r="BA2" s="67"/>
      <c r="BB2" s="67"/>
      <c r="BC2" s="67"/>
      <c r="BD2" s="67"/>
      <c r="BE2" s="67"/>
      <c r="BF2" s="67"/>
      <c r="BG2" s="67"/>
      <c r="BH2" s="67"/>
      <c r="BI2" s="67"/>
      <c r="BJ2" s="67"/>
      <c r="BK2" s="67"/>
      <c r="BL2" s="67"/>
      <c r="BM2" s="67"/>
      <c r="BN2" s="67"/>
      <c r="BO2" s="67"/>
      <c r="BP2" s="67"/>
      <c r="BQ2" s="67"/>
      <c r="BR2" s="67"/>
      <c r="BS2" s="67"/>
      <c r="BT2" s="67"/>
      <c r="BU2" s="67"/>
      <c r="BV2" s="67"/>
      <c r="BW2" s="67"/>
      <c r="BX2" s="67"/>
      <c r="BY2" s="67"/>
      <c r="BZ2" s="67"/>
      <c r="CA2" s="67"/>
      <c r="CB2" s="67"/>
      <c r="CC2" s="67"/>
      <c r="CD2" s="67"/>
      <c r="CE2" s="67"/>
      <c r="CF2" s="67"/>
      <c r="CG2" s="67"/>
      <c r="CH2" s="67"/>
      <c r="CI2" s="67"/>
      <c r="CJ2" s="67"/>
      <c r="CK2" s="67"/>
      <c r="CL2" s="67"/>
      <c r="CM2" s="67"/>
      <c r="CN2" s="67"/>
      <c r="CO2" s="67"/>
      <c r="CP2" s="67"/>
      <c r="CQ2" s="67"/>
      <c r="CR2" s="67"/>
      <c r="CS2" s="67"/>
      <c r="CT2" s="67"/>
      <c r="CU2" s="67"/>
      <c r="CV2" s="67"/>
      <c r="CW2" s="67"/>
      <c r="CX2" s="67"/>
      <c r="CY2" s="67"/>
      <c r="CZ2" s="67"/>
      <c r="DA2" s="67"/>
      <c r="DB2" s="67"/>
      <c r="DC2" s="67"/>
      <c r="DD2" s="67"/>
      <c r="DE2" s="67"/>
      <c r="DF2" s="67"/>
      <c r="DG2" s="67"/>
      <c r="DH2" s="67"/>
      <c r="DI2" s="67"/>
      <c r="DJ2" s="67"/>
      <c r="DK2" s="67"/>
      <c r="DL2" s="67"/>
      <c r="DM2" s="67"/>
      <c r="DN2" s="67"/>
      <c r="DO2" s="67"/>
      <c r="DP2" s="67"/>
      <c r="DQ2" s="67"/>
      <c r="DR2" s="67"/>
      <c r="DS2" s="67"/>
      <c r="DT2" s="67"/>
      <c r="DU2" s="67"/>
      <c r="DV2" s="67"/>
      <c r="DW2" s="67"/>
      <c r="DX2" s="67"/>
      <c r="DY2" s="67"/>
      <c r="DZ2" s="67"/>
      <c r="EA2" s="67"/>
      <c r="EB2" s="67"/>
      <c r="EC2" s="67"/>
      <c r="ED2" s="67"/>
      <c r="EE2" s="67"/>
      <c r="EF2" s="67"/>
      <c r="EG2" s="67"/>
      <c r="EH2" s="67"/>
      <c r="EI2" s="67"/>
      <c r="EJ2" s="67"/>
      <c r="EK2" s="67"/>
      <c r="EL2" s="67"/>
      <c r="EM2" s="67"/>
      <c r="EN2" s="67"/>
      <c r="EO2" s="67"/>
      <c r="EP2" s="67"/>
      <c r="EQ2" s="67"/>
      <c r="ER2" s="67"/>
      <c r="ES2" s="67"/>
      <c r="ET2" s="67"/>
      <c r="EU2" s="67"/>
      <c r="EV2" s="67"/>
      <c r="EW2" s="67"/>
      <c r="EX2" s="67"/>
      <c r="EY2" s="67"/>
      <c r="EZ2" s="67"/>
      <c r="FA2" s="67"/>
      <c r="FB2" s="67"/>
      <c r="FC2" s="67"/>
      <c r="FD2" s="67"/>
      <c r="FE2" s="67"/>
      <c r="FF2" s="67"/>
      <c r="FG2" s="67"/>
      <c r="FH2" s="67"/>
      <c r="FI2" s="67"/>
      <c r="FJ2" s="67"/>
      <c r="FK2" s="67"/>
      <c r="FL2" s="67"/>
      <c r="FM2" s="67"/>
      <c r="FN2" s="67"/>
      <c r="FO2" s="67"/>
      <c r="FP2" s="67"/>
      <c r="FQ2" s="67"/>
      <c r="FR2" s="67"/>
      <c r="FS2" s="67"/>
      <c r="FT2" s="67"/>
      <c r="FU2" s="67"/>
      <c r="FV2" s="67"/>
      <c r="FW2" s="67"/>
      <c r="FX2" s="67"/>
      <c r="FY2" s="67"/>
      <c r="FZ2" s="67"/>
      <c r="GA2" s="67"/>
      <c r="GB2" s="67"/>
      <c r="GC2" s="67"/>
      <c r="GD2" s="67"/>
      <c r="GE2" s="67"/>
      <c r="GF2" s="67"/>
      <c r="GG2" s="67"/>
      <c r="GH2" s="67"/>
      <c r="GI2" s="67"/>
      <c r="GJ2" s="67"/>
      <c r="GK2" s="67"/>
      <c r="GL2" s="67"/>
      <c r="GM2" s="67"/>
      <c r="GN2" s="67"/>
      <c r="GO2" s="67"/>
      <c r="GP2" s="67"/>
      <c r="GQ2" s="67"/>
      <c r="GR2" s="67"/>
      <c r="GS2" s="67"/>
      <c r="GT2" s="67"/>
      <c r="GU2" s="67"/>
      <c r="GV2" s="67"/>
      <c r="GW2" s="67"/>
      <c r="GX2" s="67"/>
      <c r="GY2" s="67"/>
      <c r="GZ2" s="67"/>
      <c r="HA2" s="67"/>
      <c r="HB2" s="67"/>
      <c r="HC2" s="67"/>
      <c r="HD2" s="67"/>
      <c r="HE2" s="67"/>
      <c r="HF2" s="67"/>
      <c r="HG2" s="67"/>
      <c r="HH2" s="67"/>
      <c r="HI2" s="67"/>
      <c r="HJ2" s="67"/>
      <c r="HK2" s="67"/>
      <c r="HL2" s="67"/>
      <c r="HM2" s="67"/>
      <c r="HN2" s="67"/>
      <c r="HO2" s="67"/>
      <c r="HP2" s="67"/>
      <c r="HQ2" s="67"/>
      <c r="HR2" s="67"/>
      <c r="HS2" s="67"/>
      <c r="HT2" s="67"/>
      <c r="HU2" s="67"/>
      <c r="HV2" s="67"/>
      <c r="HW2" s="67"/>
      <c r="HX2" s="67"/>
      <c r="HY2" s="67"/>
      <c r="HZ2" s="67"/>
    </row>
    <row r="3" s="30" customFormat="1" ht="22" customHeight="1" spans="1:235">
      <c r="A3" s="9" t="s">
        <v>83</v>
      </c>
      <c r="B3" s="9"/>
      <c r="C3" s="9"/>
      <c r="D3" s="9"/>
      <c r="E3" s="9"/>
      <c r="F3" s="9"/>
      <c r="G3" s="9"/>
      <c r="H3" s="9"/>
      <c r="I3" s="9"/>
      <c r="J3" s="9"/>
      <c r="K3" s="9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  <c r="AC3" s="67"/>
      <c r="AD3" s="67"/>
      <c r="AE3" s="67"/>
      <c r="AF3" s="67"/>
      <c r="AG3" s="67"/>
      <c r="AH3" s="67"/>
      <c r="AI3" s="67"/>
      <c r="AJ3" s="67"/>
      <c r="AK3" s="67"/>
      <c r="AL3" s="67"/>
      <c r="AM3" s="67"/>
      <c r="AN3" s="67"/>
      <c r="AO3" s="67"/>
      <c r="AP3" s="67"/>
      <c r="AQ3" s="67"/>
      <c r="AR3" s="67"/>
      <c r="AS3" s="67"/>
      <c r="AT3" s="67"/>
      <c r="AU3" s="67"/>
      <c r="AV3" s="67"/>
      <c r="AW3" s="67"/>
      <c r="AX3" s="67"/>
      <c r="AY3" s="67"/>
      <c r="AZ3" s="67"/>
      <c r="BA3" s="67"/>
      <c r="BB3" s="67"/>
      <c r="BC3" s="67"/>
      <c r="BD3" s="67"/>
      <c r="BE3" s="67"/>
      <c r="BF3" s="67"/>
      <c r="BG3" s="67"/>
      <c r="BH3" s="67"/>
      <c r="BI3" s="67"/>
      <c r="BJ3" s="67"/>
      <c r="BK3" s="67"/>
      <c r="BL3" s="67"/>
      <c r="BM3" s="67"/>
      <c r="BN3" s="67"/>
      <c r="BO3" s="67"/>
      <c r="BP3" s="67"/>
      <c r="BQ3" s="67"/>
      <c r="BR3" s="67"/>
      <c r="BS3" s="67"/>
      <c r="BT3" s="67"/>
      <c r="BU3" s="67"/>
      <c r="BV3" s="67"/>
      <c r="BW3" s="67"/>
      <c r="BX3" s="67"/>
      <c r="BY3" s="67"/>
      <c r="BZ3" s="67"/>
      <c r="CA3" s="67"/>
      <c r="CB3" s="67"/>
      <c r="CC3" s="67"/>
      <c r="CD3" s="67"/>
      <c r="CE3" s="67"/>
      <c r="CF3" s="67"/>
      <c r="CG3" s="67"/>
      <c r="CH3" s="67"/>
      <c r="CI3" s="67"/>
      <c r="CJ3" s="67"/>
      <c r="CK3" s="67"/>
      <c r="CL3" s="67"/>
      <c r="CM3" s="67"/>
      <c r="CN3" s="67"/>
      <c r="CO3" s="67"/>
      <c r="CP3" s="67"/>
      <c r="CQ3" s="67"/>
      <c r="CR3" s="67"/>
      <c r="CS3" s="67"/>
      <c r="CT3" s="67"/>
      <c r="CU3" s="67"/>
      <c r="CV3" s="67"/>
      <c r="CW3" s="67"/>
      <c r="CX3" s="67"/>
      <c r="CY3" s="67"/>
      <c r="CZ3" s="67"/>
      <c r="DA3" s="67"/>
      <c r="DB3" s="67"/>
      <c r="DC3" s="67"/>
      <c r="DD3" s="67"/>
      <c r="DE3" s="67"/>
      <c r="DF3" s="67"/>
      <c r="DG3" s="67"/>
      <c r="DH3" s="67"/>
      <c r="DI3" s="67"/>
      <c r="DJ3" s="67"/>
      <c r="DK3" s="67"/>
      <c r="DL3" s="67"/>
      <c r="DM3" s="67"/>
      <c r="DN3" s="67"/>
      <c r="DO3" s="67"/>
      <c r="DP3" s="67"/>
      <c r="DQ3" s="67"/>
      <c r="DR3" s="67"/>
      <c r="DS3" s="67"/>
      <c r="DT3" s="67"/>
      <c r="DU3" s="67"/>
      <c r="DV3" s="67"/>
      <c r="DW3" s="67"/>
      <c r="DX3" s="67"/>
      <c r="DY3" s="67"/>
      <c r="DZ3" s="67"/>
      <c r="EA3" s="67"/>
      <c r="EB3" s="67"/>
      <c r="EC3" s="67"/>
      <c r="ED3" s="67"/>
      <c r="EE3" s="67"/>
      <c r="EF3" s="67"/>
      <c r="EG3" s="67"/>
      <c r="EH3" s="67"/>
      <c r="EI3" s="67"/>
      <c r="EJ3" s="67"/>
      <c r="EK3" s="67"/>
      <c r="EL3" s="67"/>
      <c r="EM3" s="67"/>
      <c r="EN3" s="67"/>
      <c r="EO3" s="67"/>
      <c r="EP3" s="67"/>
      <c r="EQ3" s="67"/>
      <c r="ER3" s="67"/>
      <c r="ES3" s="67"/>
      <c r="ET3" s="67"/>
      <c r="EU3" s="67"/>
      <c r="EV3" s="67"/>
      <c r="EW3" s="67"/>
      <c r="EX3" s="67"/>
      <c r="EY3" s="67"/>
      <c r="EZ3" s="67"/>
      <c r="FA3" s="67"/>
      <c r="FB3" s="67"/>
      <c r="FC3" s="67"/>
      <c r="FD3" s="67"/>
      <c r="FE3" s="67"/>
      <c r="FF3" s="67"/>
      <c r="FG3" s="67"/>
      <c r="FH3" s="67"/>
      <c r="FI3" s="67"/>
      <c r="FJ3" s="67"/>
      <c r="FK3" s="67"/>
      <c r="FL3" s="67"/>
      <c r="FM3" s="67"/>
      <c r="FN3" s="67"/>
      <c r="FO3" s="67"/>
      <c r="FP3" s="67"/>
      <c r="FQ3" s="67"/>
      <c r="FR3" s="67"/>
      <c r="FS3" s="67"/>
      <c r="FT3" s="67"/>
      <c r="FU3" s="67"/>
      <c r="FV3" s="67"/>
      <c r="FW3" s="67"/>
      <c r="FX3" s="67"/>
      <c r="FY3" s="67"/>
      <c r="FZ3" s="67"/>
      <c r="GA3" s="67"/>
      <c r="GB3" s="67"/>
      <c r="GC3" s="67"/>
      <c r="GD3" s="67"/>
      <c r="GE3" s="67"/>
      <c r="GF3" s="67"/>
      <c r="GG3" s="67"/>
      <c r="GH3" s="67"/>
      <c r="GI3" s="67"/>
      <c r="GJ3" s="67"/>
      <c r="GK3" s="67"/>
      <c r="GL3" s="67"/>
      <c r="GM3" s="67"/>
      <c r="GN3" s="67"/>
      <c r="GO3" s="67"/>
      <c r="GP3" s="67"/>
      <c r="GQ3" s="67"/>
      <c r="GR3" s="67"/>
      <c r="GS3" s="67"/>
      <c r="GT3" s="67"/>
      <c r="GU3" s="67"/>
      <c r="GV3" s="67"/>
      <c r="GW3" s="67"/>
      <c r="GX3" s="67"/>
      <c r="GY3" s="67"/>
      <c r="GZ3" s="67"/>
      <c r="HA3" s="67"/>
      <c r="HB3" s="67"/>
      <c r="HC3" s="67"/>
      <c r="HD3" s="67"/>
      <c r="HE3" s="67"/>
      <c r="HF3" s="67"/>
      <c r="HG3" s="67"/>
      <c r="HH3" s="67"/>
      <c r="HI3" s="67"/>
      <c r="HJ3" s="67"/>
      <c r="HK3" s="67"/>
      <c r="HL3" s="67"/>
      <c r="HM3" s="67"/>
      <c r="HN3" s="67"/>
      <c r="HO3" s="67"/>
      <c r="HP3" s="67"/>
      <c r="HQ3" s="67"/>
      <c r="HR3" s="67"/>
      <c r="HS3" s="67"/>
      <c r="HT3" s="67"/>
      <c r="HU3" s="67"/>
      <c r="HV3" s="67"/>
      <c r="HW3" s="67"/>
      <c r="HX3" s="67"/>
      <c r="HY3" s="67"/>
      <c r="HZ3" s="67"/>
      <c r="IA3" s="67"/>
    </row>
    <row r="4" s="30" customFormat="1" ht="32" customHeight="1" spans="1:234">
      <c r="A4" s="10" t="s">
        <v>84</v>
      </c>
      <c r="B4" s="11" t="s">
        <v>85</v>
      </c>
      <c r="C4" s="11" t="s">
        <v>86</v>
      </c>
      <c r="D4" s="11"/>
      <c r="E4" s="11"/>
      <c r="F4" s="11"/>
      <c r="G4" s="11"/>
      <c r="H4" s="12" t="s">
        <v>87</v>
      </c>
      <c r="I4" s="11" t="s">
        <v>88</v>
      </c>
      <c r="J4" s="41" t="s">
        <v>89</v>
      </c>
      <c r="K4" s="68" t="s">
        <v>90</v>
      </c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67"/>
      <c r="Y4" s="67"/>
      <c r="Z4" s="67"/>
      <c r="AA4" s="67"/>
      <c r="AB4" s="67"/>
      <c r="AC4" s="67"/>
      <c r="AD4" s="67"/>
      <c r="AE4" s="67"/>
      <c r="AF4" s="67"/>
      <c r="AG4" s="67"/>
      <c r="AH4" s="67"/>
      <c r="AI4" s="67"/>
      <c r="AJ4" s="67"/>
      <c r="AK4" s="67"/>
      <c r="AL4" s="67"/>
      <c r="AM4" s="67"/>
      <c r="AN4" s="67"/>
      <c r="AO4" s="67"/>
      <c r="AP4" s="67"/>
      <c r="AQ4" s="67"/>
      <c r="AR4" s="67"/>
      <c r="AS4" s="67"/>
      <c r="AT4" s="67"/>
      <c r="AU4" s="67"/>
      <c r="AV4" s="67"/>
      <c r="AW4" s="67"/>
      <c r="AX4" s="67"/>
      <c r="AY4" s="67"/>
      <c r="AZ4" s="67"/>
      <c r="BA4" s="67"/>
      <c r="BB4" s="67"/>
      <c r="BC4" s="67"/>
      <c r="BD4" s="67"/>
      <c r="BE4" s="67"/>
      <c r="BF4" s="67"/>
      <c r="BG4" s="67"/>
      <c r="BH4" s="67"/>
      <c r="BI4" s="67"/>
      <c r="BJ4" s="67"/>
      <c r="BK4" s="67"/>
      <c r="BL4" s="67"/>
      <c r="BM4" s="67"/>
      <c r="BN4" s="67"/>
      <c r="BO4" s="67"/>
      <c r="BP4" s="67"/>
      <c r="BQ4" s="67"/>
      <c r="BR4" s="67"/>
      <c r="BS4" s="67"/>
      <c r="BT4" s="67"/>
      <c r="BU4" s="67"/>
      <c r="BV4" s="67"/>
      <c r="BW4" s="67"/>
      <c r="BX4" s="67"/>
      <c r="BY4" s="67"/>
      <c r="BZ4" s="67"/>
      <c r="CA4" s="67"/>
      <c r="CB4" s="67"/>
      <c r="CC4" s="67"/>
      <c r="CD4" s="67"/>
      <c r="CE4" s="67"/>
      <c r="CF4" s="67"/>
      <c r="CG4" s="67"/>
      <c r="CH4" s="67"/>
      <c r="CI4" s="67"/>
      <c r="CJ4" s="67"/>
      <c r="CK4" s="67"/>
      <c r="CL4" s="67"/>
      <c r="CM4" s="67"/>
      <c r="CN4" s="67"/>
      <c r="CO4" s="67"/>
      <c r="CP4" s="67"/>
      <c r="CQ4" s="67"/>
      <c r="CR4" s="67"/>
      <c r="CS4" s="67"/>
      <c r="CT4" s="67"/>
      <c r="CU4" s="67"/>
      <c r="CV4" s="67"/>
      <c r="CW4" s="67"/>
      <c r="CX4" s="67"/>
      <c r="CY4" s="67"/>
      <c r="CZ4" s="67"/>
      <c r="DA4" s="67"/>
      <c r="DB4" s="67"/>
      <c r="DC4" s="67"/>
      <c r="DD4" s="67"/>
      <c r="DE4" s="67"/>
      <c r="DF4" s="67"/>
      <c r="DG4" s="67"/>
      <c r="DH4" s="67"/>
      <c r="DI4" s="67"/>
      <c r="DJ4" s="67"/>
      <c r="DK4" s="67"/>
      <c r="DL4" s="67"/>
      <c r="DM4" s="67"/>
      <c r="DN4" s="67"/>
      <c r="DO4" s="67"/>
      <c r="DP4" s="67"/>
      <c r="DQ4" s="67"/>
      <c r="DR4" s="67"/>
      <c r="DS4" s="67"/>
      <c r="DT4" s="67"/>
      <c r="DU4" s="67"/>
      <c r="DV4" s="67"/>
      <c r="DW4" s="67"/>
      <c r="DX4" s="67"/>
      <c r="DY4" s="67"/>
      <c r="DZ4" s="67"/>
      <c r="EA4" s="67"/>
      <c r="EB4" s="67"/>
      <c r="EC4" s="67"/>
      <c r="ED4" s="67"/>
      <c r="EE4" s="67"/>
      <c r="EF4" s="67"/>
      <c r="EG4" s="67"/>
      <c r="EH4" s="67"/>
      <c r="EI4" s="67"/>
      <c r="EJ4" s="67"/>
      <c r="EK4" s="67"/>
      <c r="EL4" s="67"/>
      <c r="EM4" s="67"/>
      <c r="EN4" s="67"/>
      <c r="EO4" s="67"/>
      <c r="EP4" s="67"/>
      <c r="EQ4" s="67"/>
      <c r="ER4" s="67"/>
      <c r="ES4" s="67"/>
      <c r="ET4" s="67"/>
      <c r="EU4" s="67"/>
      <c r="EV4" s="67"/>
      <c r="EW4" s="67"/>
      <c r="EX4" s="67"/>
      <c r="EY4" s="67"/>
      <c r="EZ4" s="67"/>
      <c r="FA4" s="67"/>
      <c r="FB4" s="67"/>
      <c r="FC4" s="67"/>
      <c r="FD4" s="67"/>
      <c r="FE4" s="67"/>
      <c r="FF4" s="67"/>
      <c r="FG4" s="67"/>
      <c r="FH4" s="67"/>
      <c r="FI4" s="67"/>
      <c r="FJ4" s="67"/>
      <c r="FK4" s="67"/>
      <c r="FL4" s="67"/>
      <c r="FM4" s="67"/>
      <c r="FN4" s="67"/>
      <c r="FO4" s="67"/>
      <c r="FP4" s="67"/>
      <c r="FQ4" s="67"/>
      <c r="FR4" s="67"/>
      <c r="FS4" s="67"/>
      <c r="FT4" s="67"/>
      <c r="FU4" s="67"/>
      <c r="FV4" s="67"/>
      <c r="FW4" s="67"/>
      <c r="FX4" s="67"/>
      <c r="FY4" s="67"/>
      <c r="FZ4" s="67"/>
      <c r="GA4" s="67"/>
      <c r="GB4" s="67"/>
      <c r="GC4" s="67"/>
      <c r="GD4" s="67"/>
      <c r="GE4" s="67"/>
      <c r="GF4" s="67"/>
      <c r="GG4" s="67"/>
      <c r="GH4" s="67"/>
      <c r="GI4" s="67"/>
      <c r="GJ4" s="67"/>
      <c r="GK4" s="67"/>
      <c r="GL4" s="67"/>
      <c r="GM4" s="67"/>
      <c r="GN4" s="67"/>
      <c r="GO4" s="67"/>
      <c r="GP4" s="67"/>
      <c r="GQ4" s="67"/>
      <c r="GR4" s="67"/>
      <c r="GS4" s="67"/>
      <c r="GT4" s="67"/>
      <c r="GU4" s="67"/>
      <c r="GV4" s="67"/>
      <c r="GW4" s="67"/>
      <c r="GX4" s="67"/>
      <c r="GY4" s="67"/>
      <c r="GZ4" s="67"/>
      <c r="HA4" s="67"/>
      <c r="HB4" s="67"/>
      <c r="HC4" s="67"/>
      <c r="HD4" s="67"/>
      <c r="HE4" s="67"/>
      <c r="HF4" s="67"/>
      <c r="HG4" s="67"/>
      <c r="HH4" s="67"/>
      <c r="HI4" s="67"/>
      <c r="HJ4" s="67"/>
      <c r="HK4" s="67"/>
      <c r="HL4" s="67"/>
      <c r="HM4" s="67"/>
      <c r="HN4" s="67"/>
      <c r="HO4" s="67"/>
      <c r="HP4" s="67"/>
      <c r="HQ4" s="67"/>
      <c r="HR4" s="67"/>
      <c r="HS4" s="67"/>
      <c r="HT4" s="67"/>
      <c r="HU4" s="67"/>
      <c r="HV4" s="67"/>
      <c r="HW4" s="67"/>
      <c r="HX4" s="67"/>
      <c r="HY4" s="67"/>
      <c r="HZ4" s="67"/>
    </row>
    <row r="5" s="30" customFormat="1" ht="22" customHeight="1" spans="1:234">
      <c r="A5" s="10">
        <v>1</v>
      </c>
      <c r="B5" s="8" t="s">
        <v>474</v>
      </c>
      <c r="C5" s="13" t="s">
        <v>20</v>
      </c>
      <c r="D5" s="14"/>
      <c r="E5" s="14"/>
      <c r="F5" s="14"/>
      <c r="G5" s="15"/>
      <c r="H5" s="16">
        <f>15.25*6.03</f>
        <v>91.96</v>
      </c>
      <c r="I5" s="12">
        <v>854</v>
      </c>
      <c r="J5" s="43">
        <f>H5*I5</f>
        <v>78534</v>
      </c>
      <c r="K5" s="16" t="s">
        <v>475</v>
      </c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7"/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/>
      <c r="BI5" s="67"/>
      <c r="BJ5" s="67"/>
      <c r="BK5" s="67"/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67"/>
      <c r="BX5" s="67"/>
      <c r="BY5" s="67"/>
      <c r="BZ5" s="67"/>
      <c r="CA5" s="67"/>
      <c r="CB5" s="67"/>
      <c r="CC5" s="67"/>
      <c r="CD5" s="67"/>
      <c r="CE5" s="67"/>
      <c r="CF5" s="67"/>
      <c r="CG5" s="67"/>
      <c r="CH5" s="67"/>
      <c r="CI5" s="67"/>
      <c r="CJ5" s="67"/>
      <c r="CK5" s="67"/>
      <c r="CL5" s="67"/>
      <c r="CM5" s="67"/>
      <c r="CN5" s="67"/>
      <c r="CO5" s="67"/>
      <c r="CP5" s="67"/>
      <c r="CQ5" s="67"/>
      <c r="CR5" s="67"/>
      <c r="CS5" s="67"/>
      <c r="CT5" s="67"/>
      <c r="CU5" s="67"/>
      <c r="CV5" s="67"/>
      <c r="CW5" s="67"/>
      <c r="CX5" s="67"/>
      <c r="CY5" s="67"/>
      <c r="CZ5" s="67"/>
      <c r="DA5" s="67"/>
      <c r="DB5" s="67"/>
      <c r="DC5" s="67"/>
      <c r="DD5" s="67"/>
      <c r="DE5" s="67"/>
      <c r="DF5" s="67"/>
      <c r="DG5" s="67"/>
      <c r="DH5" s="67"/>
      <c r="DI5" s="67"/>
      <c r="DJ5" s="67"/>
      <c r="DK5" s="67"/>
      <c r="DL5" s="67"/>
      <c r="DM5" s="67"/>
      <c r="DN5" s="67"/>
      <c r="DO5" s="67"/>
      <c r="DP5" s="67"/>
      <c r="DQ5" s="67"/>
      <c r="DR5" s="67"/>
      <c r="DS5" s="67"/>
      <c r="DT5" s="67"/>
      <c r="DU5" s="67"/>
      <c r="DV5" s="67"/>
      <c r="DW5" s="67"/>
      <c r="DX5" s="67"/>
      <c r="DY5" s="67"/>
      <c r="DZ5" s="67"/>
      <c r="EA5" s="67"/>
      <c r="EB5" s="67"/>
      <c r="EC5" s="67"/>
      <c r="ED5" s="67"/>
      <c r="EE5" s="67"/>
      <c r="EF5" s="67"/>
      <c r="EG5" s="67"/>
      <c r="EH5" s="67"/>
      <c r="EI5" s="67"/>
      <c r="EJ5" s="67"/>
      <c r="EK5" s="67"/>
      <c r="EL5" s="67"/>
      <c r="EM5" s="67"/>
      <c r="EN5" s="67"/>
      <c r="EO5" s="67"/>
      <c r="EP5" s="67"/>
      <c r="EQ5" s="67"/>
      <c r="ER5" s="67"/>
      <c r="ES5" s="67"/>
      <c r="ET5" s="67"/>
      <c r="EU5" s="67"/>
      <c r="EV5" s="67"/>
      <c r="EW5" s="67"/>
      <c r="EX5" s="67"/>
      <c r="EY5" s="67"/>
      <c r="EZ5" s="67"/>
      <c r="FA5" s="67"/>
      <c r="FB5" s="67"/>
      <c r="FC5" s="67"/>
      <c r="FD5" s="67"/>
      <c r="FE5" s="67"/>
      <c r="FF5" s="67"/>
      <c r="FG5" s="67"/>
      <c r="FH5" s="67"/>
      <c r="FI5" s="67"/>
      <c r="FJ5" s="67"/>
      <c r="FK5" s="67"/>
      <c r="FL5" s="67"/>
      <c r="FM5" s="67"/>
      <c r="FN5" s="67"/>
      <c r="FO5" s="67"/>
      <c r="FP5" s="67"/>
      <c r="FQ5" s="67"/>
      <c r="FR5" s="67"/>
      <c r="FS5" s="67"/>
      <c r="FT5" s="67"/>
      <c r="FU5" s="67"/>
      <c r="FV5" s="67"/>
      <c r="FW5" s="67"/>
      <c r="FX5" s="67"/>
      <c r="FY5" s="67"/>
      <c r="FZ5" s="67"/>
      <c r="GA5" s="67"/>
      <c r="GB5" s="67"/>
      <c r="GC5" s="67"/>
      <c r="GD5" s="67"/>
      <c r="GE5" s="67"/>
      <c r="GF5" s="67"/>
      <c r="GG5" s="67"/>
      <c r="GH5" s="67"/>
      <c r="GI5" s="67"/>
      <c r="GJ5" s="67"/>
      <c r="GK5" s="67"/>
      <c r="GL5" s="67"/>
      <c r="GM5" s="67"/>
      <c r="GN5" s="67"/>
      <c r="GO5" s="67"/>
      <c r="GP5" s="67"/>
      <c r="GQ5" s="67"/>
      <c r="GR5" s="67"/>
      <c r="GS5" s="67"/>
      <c r="GT5" s="67"/>
      <c r="GU5" s="67"/>
      <c r="GV5" s="67"/>
      <c r="GW5" s="67"/>
      <c r="GX5" s="67"/>
      <c r="GY5" s="67"/>
      <c r="GZ5" s="67"/>
      <c r="HA5" s="67"/>
      <c r="HB5" s="67"/>
      <c r="HC5" s="67"/>
      <c r="HD5" s="67"/>
      <c r="HE5" s="67"/>
      <c r="HF5" s="67"/>
      <c r="HG5" s="67"/>
      <c r="HH5" s="67"/>
      <c r="HI5" s="67"/>
      <c r="HJ5" s="67"/>
      <c r="HK5" s="67"/>
      <c r="HL5" s="67"/>
      <c r="HM5" s="67"/>
      <c r="HN5" s="67"/>
      <c r="HO5" s="67"/>
      <c r="HP5" s="67"/>
      <c r="HQ5" s="67"/>
      <c r="HR5" s="67"/>
      <c r="HS5" s="67"/>
      <c r="HT5" s="67"/>
      <c r="HU5" s="67"/>
      <c r="HV5" s="67"/>
      <c r="HW5" s="67"/>
      <c r="HX5" s="67"/>
      <c r="HY5" s="67"/>
      <c r="HZ5" s="67"/>
    </row>
    <row r="6" s="30" customFormat="1" ht="22" customHeight="1" spans="1:234">
      <c r="A6" s="10">
        <v>2</v>
      </c>
      <c r="B6" s="8" t="s">
        <v>476</v>
      </c>
      <c r="C6" s="13" t="s">
        <v>477</v>
      </c>
      <c r="D6" s="14"/>
      <c r="E6" s="14"/>
      <c r="F6" s="14"/>
      <c r="G6" s="15"/>
      <c r="H6" s="16">
        <f>7.4*5</f>
        <v>37</v>
      </c>
      <c r="I6" s="12">
        <v>925</v>
      </c>
      <c r="J6" s="43">
        <f>H6*I6</f>
        <v>34225</v>
      </c>
      <c r="K6" s="16" t="s">
        <v>478</v>
      </c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67"/>
      <c r="AE6" s="67"/>
      <c r="AF6" s="67"/>
      <c r="AG6" s="67"/>
      <c r="AH6" s="67"/>
      <c r="AI6" s="67"/>
      <c r="AJ6" s="67"/>
      <c r="AK6" s="67"/>
      <c r="AL6" s="67"/>
      <c r="AM6" s="67"/>
      <c r="AN6" s="67"/>
      <c r="AO6" s="67"/>
      <c r="AP6" s="67"/>
      <c r="AQ6" s="67"/>
      <c r="AR6" s="67"/>
      <c r="AS6" s="67"/>
      <c r="AT6" s="67"/>
      <c r="AU6" s="67"/>
      <c r="AV6" s="67"/>
      <c r="AW6" s="67"/>
      <c r="AX6" s="67"/>
      <c r="AY6" s="67"/>
      <c r="AZ6" s="67"/>
      <c r="BA6" s="67"/>
      <c r="BB6" s="67"/>
      <c r="BC6" s="67"/>
      <c r="BD6" s="67"/>
      <c r="BE6" s="67"/>
      <c r="BF6" s="67"/>
      <c r="BG6" s="67"/>
      <c r="BH6" s="67"/>
      <c r="BI6" s="67"/>
      <c r="BJ6" s="67"/>
      <c r="BK6" s="67"/>
      <c r="BL6" s="67"/>
      <c r="BM6" s="67"/>
      <c r="BN6" s="67"/>
      <c r="BO6" s="67"/>
      <c r="BP6" s="67"/>
      <c r="BQ6" s="67"/>
      <c r="BR6" s="67"/>
      <c r="BS6" s="67"/>
      <c r="BT6" s="67"/>
      <c r="BU6" s="67"/>
      <c r="BV6" s="67"/>
      <c r="BW6" s="67"/>
      <c r="BX6" s="67"/>
      <c r="BY6" s="67"/>
      <c r="BZ6" s="67"/>
      <c r="CA6" s="67"/>
      <c r="CB6" s="67"/>
      <c r="CC6" s="67"/>
      <c r="CD6" s="67"/>
      <c r="CE6" s="67"/>
      <c r="CF6" s="67"/>
      <c r="CG6" s="67"/>
      <c r="CH6" s="67"/>
      <c r="CI6" s="67"/>
      <c r="CJ6" s="67"/>
      <c r="CK6" s="67"/>
      <c r="CL6" s="67"/>
      <c r="CM6" s="67"/>
      <c r="CN6" s="67"/>
      <c r="CO6" s="67"/>
      <c r="CP6" s="67"/>
      <c r="CQ6" s="67"/>
      <c r="CR6" s="67"/>
      <c r="CS6" s="67"/>
      <c r="CT6" s="67"/>
      <c r="CU6" s="67"/>
      <c r="CV6" s="67"/>
      <c r="CW6" s="67"/>
      <c r="CX6" s="67"/>
      <c r="CY6" s="67"/>
      <c r="CZ6" s="67"/>
      <c r="DA6" s="67"/>
      <c r="DB6" s="67"/>
      <c r="DC6" s="67"/>
      <c r="DD6" s="67"/>
      <c r="DE6" s="67"/>
      <c r="DF6" s="67"/>
      <c r="DG6" s="67"/>
      <c r="DH6" s="67"/>
      <c r="DI6" s="67"/>
      <c r="DJ6" s="67"/>
      <c r="DK6" s="67"/>
      <c r="DL6" s="67"/>
      <c r="DM6" s="67"/>
      <c r="DN6" s="67"/>
      <c r="DO6" s="67"/>
      <c r="DP6" s="67"/>
      <c r="DQ6" s="67"/>
      <c r="DR6" s="67"/>
      <c r="DS6" s="67"/>
      <c r="DT6" s="67"/>
      <c r="DU6" s="67"/>
      <c r="DV6" s="67"/>
      <c r="DW6" s="67"/>
      <c r="DX6" s="67"/>
      <c r="DY6" s="67"/>
      <c r="DZ6" s="67"/>
      <c r="EA6" s="67"/>
      <c r="EB6" s="67"/>
      <c r="EC6" s="67"/>
      <c r="ED6" s="67"/>
      <c r="EE6" s="67"/>
      <c r="EF6" s="67"/>
      <c r="EG6" s="67"/>
      <c r="EH6" s="67"/>
      <c r="EI6" s="67"/>
      <c r="EJ6" s="67"/>
      <c r="EK6" s="67"/>
      <c r="EL6" s="67"/>
      <c r="EM6" s="67"/>
      <c r="EN6" s="67"/>
      <c r="EO6" s="67"/>
      <c r="EP6" s="67"/>
      <c r="EQ6" s="67"/>
      <c r="ER6" s="67"/>
      <c r="ES6" s="67"/>
      <c r="ET6" s="67"/>
      <c r="EU6" s="67"/>
      <c r="EV6" s="67"/>
      <c r="EW6" s="67"/>
      <c r="EX6" s="67"/>
      <c r="EY6" s="67"/>
      <c r="EZ6" s="67"/>
      <c r="FA6" s="67"/>
      <c r="FB6" s="67"/>
      <c r="FC6" s="67"/>
      <c r="FD6" s="67"/>
      <c r="FE6" s="67"/>
      <c r="FF6" s="67"/>
      <c r="FG6" s="67"/>
      <c r="FH6" s="67"/>
      <c r="FI6" s="67"/>
      <c r="FJ6" s="67"/>
      <c r="FK6" s="67"/>
      <c r="FL6" s="67"/>
      <c r="FM6" s="67"/>
      <c r="FN6" s="67"/>
      <c r="FO6" s="67"/>
      <c r="FP6" s="67"/>
      <c r="FQ6" s="67"/>
      <c r="FR6" s="67"/>
      <c r="FS6" s="67"/>
      <c r="FT6" s="67"/>
      <c r="FU6" s="67"/>
      <c r="FV6" s="67"/>
      <c r="FW6" s="67"/>
      <c r="FX6" s="67"/>
      <c r="FY6" s="67"/>
      <c r="FZ6" s="67"/>
      <c r="GA6" s="67"/>
      <c r="GB6" s="67"/>
      <c r="GC6" s="67"/>
      <c r="GD6" s="67"/>
      <c r="GE6" s="67"/>
      <c r="GF6" s="67"/>
      <c r="GG6" s="67"/>
      <c r="GH6" s="67"/>
      <c r="GI6" s="67"/>
      <c r="GJ6" s="67"/>
      <c r="GK6" s="67"/>
      <c r="GL6" s="67"/>
      <c r="GM6" s="67"/>
      <c r="GN6" s="67"/>
      <c r="GO6" s="67"/>
      <c r="GP6" s="67"/>
      <c r="GQ6" s="67"/>
      <c r="GR6" s="67"/>
      <c r="GS6" s="67"/>
      <c r="GT6" s="67"/>
      <c r="GU6" s="67"/>
      <c r="GV6" s="67"/>
      <c r="GW6" s="67"/>
      <c r="GX6" s="67"/>
      <c r="GY6" s="67"/>
      <c r="GZ6" s="67"/>
      <c r="HA6" s="67"/>
      <c r="HB6" s="67"/>
      <c r="HC6" s="67"/>
      <c r="HD6" s="67"/>
      <c r="HE6" s="67"/>
      <c r="HF6" s="67"/>
      <c r="HG6" s="67"/>
      <c r="HH6" s="67"/>
      <c r="HI6" s="67"/>
      <c r="HJ6" s="67"/>
      <c r="HK6" s="67"/>
      <c r="HL6" s="67"/>
      <c r="HM6" s="67"/>
      <c r="HN6" s="67"/>
      <c r="HO6" s="67"/>
      <c r="HP6" s="67"/>
      <c r="HQ6" s="67"/>
      <c r="HR6" s="67"/>
      <c r="HS6" s="67"/>
      <c r="HT6" s="67"/>
      <c r="HU6" s="67"/>
      <c r="HV6" s="67"/>
      <c r="HW6" s="67"/>
      <c r="HX6" s="67"/>
      <c r="HY6" s="67"/>
      <c r="HZ6" s="67"/>
    </row>
    <row r="7" s="30" customFormat="1" ht="22" customHeight="1" spans="1:234">
      <c r="A7" s="10"/>
      <c r="B7" s="10"/>
      <c r="C7" s="13"/>
      <c r="D7" s="14"/>
      <c r="E7" s="14"/>
      <c r="F7" s="14"/>
      <c r="G7" s="15"/>
      <c r="H7" s="16"/>
      <c r="I7" s="12"/>
      <c r="J7" s="43"/>
      <c r="K7" s="68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67"/>
      <c r="Y7" s="67"/>
      <c r="Z7" s="67"/>
      <c r="AA7" s="67"/>
      <c r="AB7" s="67"/>
      <c r="AC7" s="67"/>
      <c r="AD7" s="67"/>
      <c r="AE7" s="67"/>
      <c r="AF7" s="67"/>
      <c r="AG7" s="67"/>
      <c r="AH7" s="67"/>
      <c r="AI7" s="67"/>
      <c r="AJ7" s="67"/>
      <c r="AK7" s="67"/>
      <c r="AL7" s="67"/>
      <c r="AM7" s="67"/>
      <c r="AN7" s="67"/>
      <c r="AO7" s="67"/>
      <c r="AP7" s="67"/>
      <c r="AQ7" s="67"/>
      <c r="AR7" s="67"/>
      <c r="AS7" s="67"/>
      <c r="AT7" s="67"/>
      <c r="AU7" s="67"/>
      <c r="AV7" s="67"/>
      <c r="AW7" s="67"/>
      <c r="AX7" s="67"/>
      <c r="AY7" s="67"/>
      <c r="AZ7" s="67"/>
      <c r="BA7" s="67"/>
      <c r="BB7" s="67"/>
      <c r="BC7" s="67"/>
      <c r="BD7" s="67"/>
      <c r="BE7" s="67"/>
      <c r="BF7" s="67"/>
      <c r="BG7" s="67"/>
      <c r="BH7" s="67"/>
      <c r="BI7" s="67"/>
      <c r="BJ7" s="67"/>
      <c r="BK7" s="67"/>
      <c r="BL7" s="67"/>
      <c r="BM7" s="67"/>
      <c r="BN7" s="67"/>
      <c r="BO7" s="67"/>
      <c r="BP7" s="67"/>
      <c r="BQ7" s="67"/>
      <c r="BR7" s="67"/>
      <c r="BS7" s="67"/>
      <c r="BT7" s="67"/>
      <c r="BU7" s="67"/>
      <c r="BV7" s="67"/>
      <c r="BW7" s="67"/>
      <c r="BX7" s="67"/>
      <c r="BY7" s="67"/>
      <c r="BZ7" s="67"/>
      <c r="CA7" s="67"/>
      <c r="CB7" s="67"/>
      <c r="CC7" s="67"/>
      <c r="CD7" s="67"/>
      <c r="CE7" s="67"/>
      <c r="CF7" s="67"/>
      <c r="CG7" s="67"/>
      <c r="CH7" s="67"/>
      <c r="CI7" s="67"/>
      <c r="CJ7" s="67"/>
      <c r="CK7" s="67"/>
      <c r="CL7" s="67"/>
      <c r="CM7" s="67"/>
      <c r="CN7" s="67"/>
      <c r="CO7" s="67"/>
      <c r="CP7" s="67"/>
      <c r="CQ7" s="67"/>
      <c r="CR7" s="67"/>
      <c r="CS7" s="67"/>
      <c r="CT7" s="67"/>
      <c r="CU7" s="67"/>
      <c r="CV7" s="67"/>
      <c r="CW7" s="67"/>
      <c r="CX7" s="67"/>
      <c r="CY7" s="67"/>
      <c r="CZ7" s="67"/>
      <c r="DA7" s="67"/>
      <c r="DB7" s="67"/>
      <c r="DC7" s="67"/>
      <c r="DD7" s="67"/>
      <c r="DE7" s="67"/>
      <c r="DF7" s="67"/>
      <c r="DG7" s="67"/>
      <c r="DH7" s="67"/>
      <c r="DI7" s="67"/>
      <c r="DJ7" s="67"/>
      <c r="DK7" s="67"/>
      <c r="DL7" s="67"/>
      <c r="DM7" s="67"/>
      <c r="DN7" s="67"/>
      <c r="DO7" s="67"/>
      <c r="DP7" s="67"/>
      <c r="DQ7" s="67"/>
      <c r="DR7" s="67"/>
      <c r="DS7" s="67"/>
      <c r="DT7" s="67"/>
      <c r="DU7" s="67"/>
      <c r="DV7" s="67"/>
      <c r="DW7" s="67"/>
      <c r="DX7" s="67"/>
      <c r="DY7" s="67"/>
      <c r="DZ7" s="67"/>
      <c r="EA7" s="67"/>
      <c r="EB7" s="67"/>
      <c r="EC7" s="67"/>
      <c r="ED7" s="67"/>
      <c r="EE7" s="67"/>
      <c r="EF7" s="67"/>
      <c r="EG7" s="67"/>
      <c r="EH7" s="67"/>
      <c r="EI7" s="67"/>
      <c r="EJ7" s="67"/>
      <c r="EK7" s="67"/>
      <c r="EL7" s="67"/>
      <c r="EM7" s="67"/>
      <c r="EN7" s="67"/>
      <c r="EO7" s="67"/>
      <c r="EP7" s="67"/>
      <c r="EQ7" s="67"/>
      <c r="ER7" s="67"/>
      <c r="ES7" s="67"/>
      <c r="ET7" s="67"/>
      <c r="EU7" s="67"/>
      <c r="EV7" s="67"/>
      <c r="EW7" s="67"/>
      <c r="EX7" s="67"/>
      <c r="EY7" s="67"/>
      <c r="EZ7" s="67"/>
      <c r="FA7" s="67"/>
      <c r="FB7" s="67"/>
      <c r="FC7" s="67"/>
      <c r="FD7" s="67"/>
      <c r="FE7" s="67"/>
      <c r="FF7" s="67"/>
      <c r="FG7" s="67"/>
      <c r="FH7" s="67"/>
      <c r="FI7" s="67"/>
      <c r="FJ7" s="67"/>
      <c r="FK7" s="67"/>
      <c r="FL7" s="67"/>
      <c r="FM7" s="67"/>
      <c r="FN7" s="67"/>
      <c r="FO7" s="67"/>
      <c r="FP7" s="67"/>
      <c r="FQ7" s="67"/>
      <c r="FR7" s="67"/>
      <c r="FS7" s="67"/>
      <c r="FT7" s="67"/>
      <c r="FU7" s="67"/>
      <c r="FV7" s="67"/>
      <c r="FW7" s="67"/>
      <c r="FX7" s="67"/>
      <c r="FY7" s="67"/>
      <c r="FZ7" s="67"/>
      <c r="GA7" s="67"/>
      <c r="GB7" s="67"/>
      <c r="GC7" s="67"/>
      <c r="GD7" s="67"/>
      <c r="GE7" s="67"/>
      <c r="GF7" s="67"/>
      <c r="GG7" s="67"/>
      <c r="GH7" s="67"/>
      <c r="GI7" s="67"/>
      <c r="GJ7" s="67"/>
      <c r="GK7" s="67"/>
      <c r="GL7" s="67"/>
      <c r="GM7" s="67"/>
      <c r="GN7" s="67"/>
      <c r="GO7" s="67"/>
      <c r="GP7" s="67"/>
      <c r="GQ7" s="67"/>
      <c r="GR7" s="67"/>
      <c r="GS7" s="67"/>
      <c r="GT7" s="67"/>
      <c r="GU7" s="67"/>
      <c r="GV7" s="67"/>
      <c r="GW7" s="67"/>
      <c r="GX7" s="67"/>
      <c r="GY7" s="67"/>
      <c r="GZ7" s="67"/>
      <c r="HA7" s="67"/>
      <c r="HB7" s="67"/>
      <c r="HC7" s="67"/>
      <c r="HD7" s="67"/>
      <c r="HE7" s="67"/>
      <c r="HF7" s="67"/>
      <c r="HG7" s="67"/>
      <c r="HH7" s="67"/>
      <c r="HI7" s="67"/>
      <c r="HJ7" s="67"/>
      <c r="HK7" s="67"/>
      <c r="HL7" s="67"/>
      <c r="HM7" s="67"/>
      <c r="HN7" s="67"/>
      <c r="HO7" s="67"/>
      <c r="HP7" s="67"/>
      <c r="HQ7" s="67"/>
      <c r="HR7" s="67"/>
      <c r="HS7" s="67"/>
      <c r="HT7" s="67"/>
      <c r="HU7" s="67"/>
      <c r="HV7" s="67"/>
      <c r="HW7" s="67"/>
      <c r="HX7" s="67"/>
      <c r="HY7" s="67"/>
      <c r="HZ7" s="67"/>
    </row>
    <row r="8" s="30" customFormat="1" ht="22" customHeight="1" spans="1:234">
      <c r="A8" s="10"/>
      <c r="B8" s="10"/>
      <c r="C8" s="13"/>
      <c r="D8" s="14"/>
      <c r="E8" s="14"/>
      <c r="F8" s="14"/>
      <c r="G8" s="15"/>
      <c r="H8" s="16"/>
      <c r="I8" s="12"/>
      <c r="J8" s="43"/>
      <c r="K8" s="68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67"/>
      <c r="Y8" s="67"/>
      <c r="Z8" s="67"/>
      <c r="AA8" s="67"/>
      <c r="AB8" s="67"/>
      <c r="AC8" s="67"/>
      <c r="AD8" s="67"/>
      <c r="AE8" s="67"/>
      <c r="AF8" s="67"/>
      <c r="AG8" s="67"/>
      <c r="AH8" s="67"/>
      <c r="AI8" s="67"/>
      <c r="AJ8" s="67"/>
      <c r="AK8" s="67"/>
      <c r="AL8" s="67"/>
      <c r="AM8" s="67"/>
      <c r="AN8" s="67"/>
      <c r="AO8" s="67"/>
      <c r="AP8" s="67"/>
      <c r="AQ8" s="67"/>
      <c r="AR8" s="67"/>
      <c r="AS8" s="67"/>
      <c r="AT8" s="67"/>
      <c r="AU8" s="67"/>
      <c r="AV8" s="67"/>
      <c r="AW8" s="67"/>
      <c r="AX8" s="67"/>
      <c r="AY8" s="67"/>
      <c r="AZ8" s="67"/>
      <c r="BA8" s="67"/>
      <c r="BB8" s="67"/>
      <c r="BC8" s="67"/>
      <c r="BD8" s="67"/>
      <c r="BE8" s="67"/>
      <c r="BF8" s="67"/>
      <c r="BG8" s="67"/>
      <c r="BH8" s="67"/>
      <c r="BI8" s="67"/>
      <c r="BJ8" s="67"/>
      <c r="BK8" s="67"/>
      <c r="BL8" s="67"/>
      <c r="BM8" s="67"/>
      <c r="BN8" s="67"/>
      <c r="BO8" s="67"/>
      <c r="BP8" s="67"/>
      <c r="BQ8" s="67"/>
      <c r="BR8" s="67"/>
      <c r="BS8" s="67"/>
      <c r="BT8" s="67"/>
      <c r="BU8" s="67"/>
      <c r="BV8" s="67"/>
      <c r="BW8" s="67"/>
      <c r="BX8" s="67"/>
      <c r="BY8" s="67"/>
      <c r="BZ8" s="67"/>
      <c r="CA8" s="67"/>
      <c r="CB8" s="67"/>
      <c r="CC8" s="67"/>
      <c r="CD8" s="67"/>
      <c r="CE8" s="67"/>
      <c r="CF8" s="67"/>
      <c r="CG8" s="67"/>
      <c r="CH8" s="67"/>
      <c r="CI8" s="67"/>
      <c r="CJ8" s="67"/>
      <c r="CK8" s="67"/>
      <c r="CL8" s="67"/>
      <c r="CM8" s="67"/>
      <c r="CN8" s="67"/>
      <c r="CO8" s="67"/>
      <c r="CP8" s="67"/>
      <c r="CQ8" s="67"/>
      <c r="CR8" s="67"/>
      <c r="CS8" s="67"/>
      <c r="CT8" s="67"/>
      <c r="CU8" s="67"/>
      <c r="CV8" s="67"/>
      <c r="CW8" s="67"/>
      <c r="CX8" s="67"/>
      <c r="CY8" s="67"/>
      <c r="CZ8" s="67"/>
      <c r="DA8" s="67"/>
      <c r="DB8" s="67"/>
      <c r="DC8" s="67"/>
      <c r="DD8" s="67"/>
      <c r="DE8" s="67"/>
      <c r="DF8" s="67"/>
      <c r="DG8" s="67"/>
      <c r="DH8" s="67"/>
      <c r="DI8" s="67"/>
      <c r="DJ8" s="67"/>
      <c r="DK8" s="67"/>
      <c r="DL8" s="67"/>
      <c r="DM8" s="67"/>
      <c r="DN8" s="67"/>
      <c r="DO8" s="67"/>
      <c r="DP8" s="67"/>
      <c r="DQ8" s="67"/>
      <c r="DR8" s="67"/>
      <c r="DS8" s="67"/>
      <c r="DT8" s="67"/>
      <c r="DU8" s="67"/>
      <c r="DV8" s="67"/>
      <c r="DW8" s="67"/>
      <c r="DX8" s="67"/>
      <c r="DY8" s="67"/>
      <c r="DZ8" s="67"/>
      <c r="EA8" s="67"/>
      <c r="EB8" s="67"/>
      <c r="EC8" s="67"/>
      <c r="ED8" s="67"/>
      <c r="EE8" s="67"/>
      <c r="EF8" s="67"/>
      <c r="EG8" s="67"/>
      <c r="EH8" s="67"/>
      <c r="EI8" s="67"/>
      <c r="EJ8" s="67"/>
      <c r="EK8" s="67"/>
      <c r="EL8" s="67"/>
      <c r="EM8" s="67"/>
      <c r="EN8" s="67"/>
      <c r="EO8" s="67"/>
      <c r="EP8" s="67"/>
      <c r="EQ8" s="67"/>
      <c r="ER8" s="67"/>
      <c r="ES8" s="67"/>
      <c r="ET8" s="67"/>
      <c r="EU8" s="67"/>
      <c r="EV8" s="67"/>
      <c r="EW8" s="67"/>
      <c r="EX8" s="67"/>
      <c r="EY8" s="67"/>
      <c r="EZ8" s="67"/>
      <c r="FA8" s="67"/>
      <c r="FB8" s="67"/>
      <c r="FC8" s="67"/>
      <c r="FD8" s="67"/>
      <c r="FE8" s="67"/>
      <c r="FF8" s="67"/>
      <c r="FG8" s="67"/>
      <c r="FH8" s="67"/>
      <c r="FI8" s="67"/>
      <c r="FJ8" s="67"/>
      <c r="FK8" s="67"/>
      <c r="FL8" s="67"/>
      <c r="FM8" s="67"/>
      <c r="FN8" s="67"/>
      <c r="FO8" s="67"/>
      <c r="FP8" s="67"/>
      <c r="FQ8" s="67"/>
      <c r="FR8" s="67"/>
      <c r="FS8" s="67"/>
      <c r="FT8" s="67"/>
      <c r="FU8" s="67"/>
      <c r="FV8" s="67"/>
      <c r="FW8" s="67"/>
      <c r="FX8" s="67"/>
      <c r="FY8" s="67"/>
      <c r="FZ8" s="67"/>
      <c r="GA8" s="67"/>
      <c r="GB8" s="67"/>
      <c r="GC8" s="67"/>
      <c r="GD8" s="67"/>
      <c r="GE8" s="67"/>
      <c r="GF8" s="67"/>
      <c r="GG8" s="67"/>
      <c r="GH8" s="67"/>
      <c r="GI8" s="67"/>
      <c r="GJ8" s="67"/>
      <c r="GK8" s="67"/>
      <c r="GL8" s="67"/>
      <c r="GM8" s="67"/>
      <c r="GN8" s="67"/>
      <c r="GO8" s="67"/>
      <c r="GP8" s="67"/>
      <c r="GQ8" s="67"/>
      <c r="GR8" s="67"/>
      <c r="GS8" s="67"/>
      <c r="GT8" s="67"/>
      <c r="GU8" s="67"/>
      <c r="GV8" s="67"/>
      <c r="GW8" s="67"/>
      <c r="GX8" s="67"/>
      <c r="GY8" s="67"/>
      <c r="GZ8" s="67"/>
      <c r="HA8" s="67"/>
      <c r="HB8" s="67"/>
      <c r="HC8" s="67"/>
      <c r="HD8" s="67"/>
      <c r="HE8" s="67"/>
      <c r="HF8" s="67"/>
      <c r="HG8" s="67"/>
      <c r="HH8" s="67"/>
      <c r="HI8" s="67"/>
      <c r="HJ8" s="67"/>
      <c r="HK8" s="67"/>
      <c r="HL8" s="67"/>
      <c r="HM8" s="67"/>
      <c r="HN8" s="67"/>
      <c r="HO8" s="67"/>
      <c r="HP8" s="67"/>
      <c r="HQ8" s="67"/>
      <c r="HR8" s="67"/>
      <c r="HS8" s="67"/>
      <c r="HT8" s="67"/>
      <c r="HU8" s="67"/>
      <c r="HV8" s="67"/>
      <c r="HW8" s="67"/>
      <c r="HX8" s="67"/>
      <c r="HY8" s="67"/>
      <c r="HZ8" s="67"/>
    </row>
    <row r="9" s="30" customFormat="1" ht="22" customHeight="1" spans="1:234">
      <c r="A9" s="10"/>
      <c r="B9" s="10"/>
      <c r="C9" s="18" t="s">
        <v>99</v>
      </c>
      <c r="D9" s="19"/>
      <c r="E9" s="19"/>
      <c r="F9" s="19"/>
      <c r="G9" s="20"/>
      <c r="H9" s="16">
        <f>SUM(H5:H8)</f>
        <v>128.96</v>
      </c>
      <c r="I9" s="12"/>
      <c r="J9" s="43">
        <f>SUM(J5:J8)</f>
        <v>112759</v>
      </c>
      <c r="K9" s="68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67"/>
      <c r="Y9" s="67"/>
      <c r="Z9" s="67"/>
      <c r="AA9" s="67"/>
      <c r="AB9" s="67"/>
      <c r="AC9" s="67"/>
      <c r="AD9" s="67"/>
      <c r="AE9" s="67"/>
      <c r="AF9" s="67"/>
      <c r="AG9" s="67"/>
      <c r="AH9" s="67"/>
      <c r="AI9" s="67"/>
      <c r="AJ9" s="67"/>
      <c r="AK9" s="67"/>
      <c r="AL9" s="67"/>
      <c r="AM9" s="67"/>
      <c r="AN9" s="67"/>
      <c r="AO9" s="67"/>
      <c r="AP9" s="67"/>
      <c r="AQ9" s="67"/>
      <c r="AR9" s="67"/>
      <c r="AS9" s="67"/>
      <c r="AT9" s="67"/>
      <c r="AU9" s="67"/>
      <c r="AV9" s="67"/>
      <c r="AW9" s="67"/>
      <c r="AX9" s="67"/>
      <c r="AY9" s="67"/>
      <c r="AZ9" s="67"/>
      <c r="BA9" s="67"/>
      <c r="BB9" s="67"/>
      <c r="BC9" s="67"/>
      <c r="BD9" s="67"/>
      <c r="BE9" s="67"/>
      <c r="BF9" s="67"/>
      <c r="BG9" s="67"/>
      <c r="BH9" s="67"/>
      <c r="BI9" s="67"/>
      <c r="BJ9" s="67"/>
      <c r="BK9" s="67"/>
      <c r="BL9" s="67"/>
      <c r="BM9" s="67"/>
      <c r="BN9" s="67"/>
      <c r="BO9" s="67"/>
      <c r="BP9" s="67"/>
      <c r="BQ9" s="67"/>
      <c r="BR9" s="67"/>
      <c r="BS9" s="67"/>
      <c r="BT9" s="67"/>
      <c r="BU9" s="67"/>
      <c r="BV9" s="67"/>
      <c r="BW9" s="67"/>
      <c r="BX9" s="67"/>
      <c r="BY9" s="67"/>
      <c r="BZ9" s="67"/>
      <c r="CA9" s="67"/>
      <c r="CB9" s="67"/>
      <c r="CC9" s="67"/>
      <c r="CD9" s="67"/>
      <c r="CE9" s="67"/>
      <c r="CF9" s="67"/>
      <c r="CG9" s="67"/>
      <c r="CH9" s="67"/>
      <c r="CI9" s="67"/>
      <c r="CJ9" s="67"/>
      <c r="CK9" s="67"/>
      <c r="CL9" s="67"/>
      <c r="CM9" s="67"/>
      <c r="CN9" s="67"/>
      <c r="CO9" s="67"/>
      <c r="CP9" s="67"/>
      <c r="CQ9" s="67"/>
      <c r="CR9" s="67"/>
      <c r="CS9" s="67"/>
      <c r="CT9" s="67"/>
      <c r="CU9" s="67"/>
      <c r="CV9" s="67"/>
      <c r="CW9" s="67"/>
      <c r="CX9" s="67"/>
      <c r="CY9" s="67"/>
      <c r="CZ9" s="67"/>
      <c r="DA9" s="67"/>
      <c r="DB9" s="67"/>
      <c r="DC9" s="67"/>
      <c r="DD9" s="67"/>
      <c r="DE9" s="67"/>
      <c r="DF9" s="67"/>
      <c r="DG9" s="67"/>
      <c r="DH9" s="67"/>
      <c r="DI9" s="67"/>
      <c r="DJ9" s="67"/>
      <c r="DK9" s="67"/>
      <c r="DL9" s="67"/>
      <c r="DM9" s="67"/>
      <c r="DN9" s="67"/>
      <c r="DO9" s="67"/>
      <c r="DP9" s="67"/>
      <c r="DQ9" s="67"/>
      <c r="DR9" s="67"/>
      <c r="DS9" s="67"/>
      <c r="DT9" s="67"/>
      <c r="DU9" s="67"/>
      <c r="DV9" s="67"/>
      <c r="DW9" s="67"/>
      <c r="DX9" s="67"/>
      <c r="DY9" s="67"/>
      <c r="DZ9" s="67"/>
      <c r="EA9" s="67"/>
      <c r="EB9" s="67"/>
      <c r="EC9" s="67"/>
      <c r="ED9" s="67"/>
      <c r="EE9" s="67"/>
      <c r="EF9" s="67"/>
      <c r="EG9" s="67"/>
      <c r="EH9" s="67"/>
      <c r="EI9" s="67"/>
      <c r="EJ9" s="67"/>
      <c r="EK9" s="67"/>
      <c r="EL9" s="67"/>
      <c r="EM9" s="67"/>
      <c r="EN9" s="67"/>
      <c r="EO9" s="67"/>
      <c r="EP9" s="67"/>
      <c r="EQ9" s="67"/>
      <c r="ER9" s="67"/>
      <c r="ES9" s="67"/>
      <c r="ET9" s="67"/>
      <c r="EU9" s="67"/>
      <c r="EV9" s="67"/>
      <c r="EW9" s="67"/>
      <c r="EX9" s="67"/>
      <c r="EY9" s="67"/>
      <c r="EZ9" s="67"/>
      <c r="FA9" s="67"/>
      <c r="FB9" s="67"/>
      <c r="FC9" s="67"/>
      <c r="FD9" s="67"/>
      <c r="FE9" s="67"/>
      <c r="FF9" s="67"/>
      <c r="FG9" s="67"/>
      <c r="FH9" s="67"/>
      <c r="FI9" s="67"/>
      <c r="FJ9" s="67"/>
      <c r="FK9" s="67"/>
      <c r="FL9" s="67"/>
      <c r="FM9" s="67"/>
      <c r="FN9" s="67"/>
      <c r="FO9" s="67"/>
      <c r="FP9" s="67"/>
      <c r="FQ9" s="67"/>
      <c r="FR9" s="67"/>
      <c r="FS9" s="67"/>
      <c r="FT9" s="67"/>
      <c r="FU9" s="67"/>
      <c r="FV9" s="67"/>
      <c r="FW9" s="67"/>
      <c r="FX9" s="67"/>
      <c r="FY9" s="67"/>
      <c r="FZ9" s="67"/>
      <c r="GA9" s="67"/>
      <c r="GB9" s="67"/>
      <c r="GC9" s="67"/>
      <c r="GD9" s="67"/>
      <c r="GE9" s="67"/>
      <c r="GF9" s="67"/>
      <c r="GG9" s="67"/>
      <c r="GH9" s="67"/>
      <c r="GI9" s="67"/>
      <c r="GJ9" s="67"/>
      <c r="GK9" s="67"/>
      <c r="GL9" s="67"/>
      <c r="GM9" s="67"/>
      <c r="GN9" s="67"/>
      <c r="GO9" s="67"/>
      <c r="GP9" s="67"/>
      <c r="GQ9" s="67"/>
      <c r="GR9" s="67"/>
      <c r="GS9" s="67"/>
      <c r="GT9" s="67"/>
      <c r="GU9" s="67"/>
      <c r="GV9" s="67"/>
      <c r="GW9" s="67"/>
      <c r="GX9" s="67"/>
      <c r="GY9" s="67"/>
      <c r="GZ9" s="67"/>
      <c r="HA9" s="67"/>
      <c r="HB9" s="67"/>
      <c r="HC9" s="67"/>
      <c r="HD9" s="67"/>
      <c r="HE9" s="67"/>
      <c r="HF9" s="67"/>
      <c r="HG9" s="67"/>
      <c r="HH9" s="67"/>
      <c r="HI9" s="67"/>
      <c r="HJ9" s="67"/>
      <c r="HK9" s="67"/>
      <c r="HL9" s="67"/>
      <c r="HM9" s="67"/>
      <c r="HN9" s="67"/>
      <c r="HO9" s="67"/>
      <c r="HP9" s="67"/>
      <c r="HQ9" s="67"/>
      <c r="HR9" s="67"/>
      <c r="HS9" s="67"/>
      <c r="HT9" s="67"/>
      <c r="HU9" s="67"/>
      <c r="HV9" s="67"/>
      <c r="HW9" s="67"/>
      <c r="HX9" s="67"/>
      <c r="HY9" s="67"/>
      <c r="HZ9" s="67"/>
    </row>
    <row r="10" s="59" customFormat="1" ht="22" customHeight="1" spans="1:11">
      <c r="A10" s="71" t="s">
        <v>100</v>
      </c>
      <c r="B10" s="23"/>
      <c r="C10" s="23"/>
      <c r="D10" s="23"/>
      <c r="E10" s="23"/>
      <c r="F10" s="23"/>
      <c r="G10" s="23"/>
      <c r="H10" s="65"/>
      <c r="I10" s="65"/>
      <c r="J10" s="65"/>
      <c r="K10" s="70"/>
    </row>
    <row r="11" s="30" customFormat="1" ht="22" customHeight="1" spans="1:11">
      <c r="A11" s="10" t="s">
        <v>101</v>
      </c>
      <c r="B11" s="11" t="s">
        <v>102</v>
      </c>
      <c r="C11" s="16" t="s">
        <v>103</v>
      </c>
      <c r="D11" s="16"/>
      <c r="E11" s="16"/>
      <c r="F11" s="16"/>
      <c r="G11" s="16" t="s">
        <v>104</v>
      </c>
      <c r="H11" s="12" t="s">
        <v>105</v>
      </c>
      <c r="I11" s="11" t="s">
        <v>88</v>
      </c>
      <c r="J11" s="41" t="s">
        <v>89</v>
      </c>
      <c r="K11" s="10" t="s">
        <v>106</v>
      </c>
    </row>
    <row r="12" s="30" customFormat="1" ht="18" customHeight="1" spans="1:234">
      <c r="A12" s="10">
        <v>1</v>
      </c>
      <c r="B12" s="10" t="s">
        <v>140</v>
      </c>
      <c r="C12" s="10" t="s">
        <v>479</v>
      </c>
      <c r="D12" s="10"/>
      <c r="E12" s="10"/>
      <c r="F12" s="10"/>
      <c r="G12" s="16" t="s">
        <v>142</v>
      </c>
      <c r="H12" s="12">
        <v>1</v>
      </c>
      <c r="I12" s="25"/>
      <c r="J12" s="41">
        <v>20</v>
      </c>
      <c r="K12" s="68"/>
      <c r="L12" s="67"/>
      <c r="M12" s="67"/>
      <c r="N12" s="67"/>
      <c r="O12" s="67"/>
      <c r="P12" s="67"/>
      <c r="Q12" s="67"/>
      <c r="R12" s="67"/>
      <c r="S12" s="67"/>
      <c r="T12" s="67"/>
      <c r="U12" s="67"/>
      <c r="V12" s="67"/>
      <c r="W12" s="67"/>
      <c r="X12" s="67"/>
      <c r="Y12" s="67"/>
      <c r="Z12" s="67"/>
      <c r="AA12" s="67"/>
      <c r="AB12" s="67"/>
      <c r="AC12" s="67"/>
      <c r="AD12" s="67"/>
      <c r="AE12" s="67"/>
      <c r="AF12" s="67"/>
      <c r="AG12" s="67"/>
      <c r="AH12" s="67"/>
      <c r="AI12" s="67"/>
      <c r="AJ12" s="67"/>
      <c r="AK12" s="67"/>
      <c r="AL12" s="67"/>
      <c r="AM12" s="67"/>
      <c r="AN12" s="67"/>
      <c r="AO12" s="67"/>
      <c r="AP12" s="67"/>
      <c r="AQ12" s="67"/>
      <c r="AR12" s="67"/>
      <c r="AS12" s="67"/>
      <c r="AT12" s="67"/>
      <c r="AU12" s="67"/>
      <c r="AV12" s="67"/>
      <c r="AW12" s="67"/>
      <c r="AX12" s="67"/>
      <c r="AY12" s="67"/>
      <c r="AZ12" s="67"/>
      <c r="BA12" s="67"/>
      <c r="BB12" s="67"/>
      <c r="BC12" s="67"/>
      <c r="BD12" s="67"/>
      <c r="BE12" s="67"/>
      <c r="BF12" s="67"/>
      <c r="BG12" s="67"/>
      <c r="BH12" s="67"/>
      <c r="BI12" s="67"/>
      <c r="BJ12" s="67"/>
      <c r="BK12" s="67"/>
      <c r="BL12" s="67"/>
      <c r="BM12" s="67"/>
      <c r="BN12" s="67"/>
      <c r="BO12" s="67"/>
      <c r="BP12" s="67"/>
      <c r="BQ12" s="67"/>
      <c r="BR12" s="67"/>
      <c r="BS12" s="67"/>
      <c r="BT12" s="67"/>
      <c r="BU12" s="67"/>
      <c r="BV12" s="67"/>
      <c r="BW12" s="67"/>
      <c r="BX12" s="67"/>
      <c r="BY12" s="67"/>
      <c r="BZ12" s="67"/>
      <c r="CA12" s="67"/>
      <c r="CB12" s="67"/>
      <c r="CC12" s="67"/>
      <c r="CD12" s="67"/>
      <c r="CE12" s="67"/>
      <c r="CF12" s="67"/>
      <c r="CG12" s="67"/>
      <c r="CH12" s="67"/>
      <c r="CI12" s="67"/>
      <c r="CJ12" s="67"/>
      <c r="CK12" s="67"/>
      <c r="CL12" s="67"/>
      <c r="CM12" s="67"/>
      <c r="CN12" s="67"/>
      <c r="CO12" s="67"/>
      <c r="CP12" s="67"/>
      <c r="CQ12" s="67"/>
      <c r="CR12" s="67"/>
      <c r="CS12" s="67"/>
      <c r="CT12" s="67"/>
      <c r="CU12" s="67"/>
      <c r="CV12" s="67"/>
      <c r="CW12" s="67"/>
      <c r="CX12" s="67"/>
      <c r="CY12" s="67"/>
      <c r="CZ12" s="67"/>
      <c r="DA12" s="67"/>
      <c r="DB12" s="67"/>
      <c r="DC12" s="67"/>
      <c r="DD12" s="67"/>
      <c r="DE12" s="67"/>
      <c r="DF12" s="67"/>
      <c r="DG12" s="67"/>
      <c r="DH12" s="67"/>
      <c r="DI12" s="67"/>
      <c r="DJ12" s="67"/>
      <c r="DK12" s="67"/>
      <c r="DL12" s="67"/>
      <c r="DM12" s="67"/>
      <c r="DN12" s="67"/>
      <c r="DO12" s="67"/>
      <c r="DP12" s="67"/>
      <c r="DQ12" s="67"/>
      <c r="DR12" s="67"/>
      <c r="DS12" s="67"/>
      <c r="DT12" s="67"/>
      <c r="DU12" s="67"/>
      <c r="DV12" s="67"/>
      <c r="DW12" s="67"/>
      <c r="DX12" s="67"/>
      <c r="DY12" s="67"/>
      <c r="DZ12" s="67"/>
      <c r="EA12" s="67"/>
      <c r="EB12" s="67"/>
      <c r="EC12" s="67"/>
      <c r="ED12" s="67"/>
      <c r="EE12" s="67"/>
      <c r="EF12" s="67"/>
      <c r="EG12" s="67"/>
      <c r="EH12" s="67"/>
      <c r="EI12" s="67"/>
      <c r="EJ12" s="67"/>
      <c r="EK12" s="67"/>
      <c r="EL12" s="67"/>
      <c r="EM12" s="67"/>
      <c r="EN12" s="67"/>
      <c r="EO12" s="67"/>
      <c r="EP12" s="67"/>
      <c r="EQ12" s="67"/>
      <c r="ER12" s="67"/>
      <c r="ES12" s="67"/>
      <c r="ET12" s="67"/>
      <c r="EU12" s="67"/>
      <c r="EV12" s="67"/>
      <c r="EW12" s="67"/>
      <c r="EX12" s="67"/>
      <c r="EY12" s="67"/>
      <c r="EZ12" s="67"/>
      <c r="FA12" s="67"/>
      <c r="FB12" s="67"/>
      <c r="FC12" s="67"/>
      <c r="FD12" s="67"/>
      <c r="FE12" s="67"/>
      <c r="FF12" s="67"/>
      <c r="FG12" s="67"/>
      <c r="FH12" s="67"/>
      <c r="FI12" s="67"/>
      <c r="FJ12" s="67"/>
      <c r="FK12" s="67"/>
      <c r="FL12" s="67"/>
      <c r="FM12" s="67"/>
      <c r="FN12" s="67"/>
      <c r="FO12" s="67"/>
      <c r="FP12" s="67"/>
      <c r="FQ12" s="67"/>
      <c r="FR12" s="67"/>
      <c r="FS12" s="67"/>
      <c r="FT12" s="67"/>
      <c r="FU12" s="67"/>
      <c r="FV12" s="67"/>
      <c r="FW12" s="67"/>
      <c r="FX12" s="67"/>
      <c r="FY12" s="67"/>
      <c r="FZ12" s="67"/>
      <c r="GA12" s="67"/>
      <c r="GB12" s="67"/>
      <c r="GC12" s="67"/>
      <c r="GD12" s="67"/>
      <c r="GE12" s="67"/>
      <c r="GF12" s="67"/>
      <c r="GG12" s="67"/>
      <c r="GH12" s="67"/>
      <c r="GI12" s="67"/>
      <c r="GJ12" s="67"/>
      <c r="GK12" s="67"/>
      <c r="GL12" s="67"/>
      <c r="GM12" s="67"/>
      <c r="GN12" s="67"/>
      <c r="GO12" s="67"/>
      <c r="GP12" s="67"/>
      <c r="GQ12" s="67"/>
      <c r="GR12" s="67"/>
      <c r="GS12" s="67"/>
      <c r="GT12" s="67"/>
      <c r="GU12" s="67"/>
      <c r="GV12" s="67"/>
      <c r="GW12" s="67"/>
      <c r="GX12" s="67"/>
      <c r="GY12" s="67"/>
      <c r="GZ12" s="67"/>
      <c r="HA12" s="67"/>
      <c r="HB12" s="67"/>
      <c r="HC12" s="67"/>
      <c r="HD12" s="67"/>
      <c r="HE12" s="67"/>
      <c r="HF12" s="67"/>
      <c r="HG12" s="67"/>
      <c r="HH12" s="67"/>
      <c r="HI12" s="67"/>
      <c r="HJ12" s="67"/>
      <c r="HK12" s="67"/>
      <c r="HL12" s="67"/>
      <c r="HM12" s="67"/>
      <c r="HN12" s="67"/>
      <c r="HO12" s="67"/>
      <c r="HP12" s="67"/>
      <c r="HQ12" s="67"/>
      <c r="HR12" s="67"/>
      <c r="HS12" s="67"/>
      <c r="HT12" s="67"/>
      <c r="HU12" s="67"/>
      <c r="HV12" s="67"/>
      <c r="HW12" s="67"/>
      <c r="HX12" s="67"/>
      <c r="HY12" s="67"/>
      <c r="HZ12" s="67"/>
    </row>
    <row r="13" s="30" customFormat="1" ht="30" customHeight="1" spans="1:234">
      <c r="A13" s="10"/>
      <c r="B13" s="10"/>
      <c r="C13" s="10"/>
      <c r="D13" s="10"/>
      <c r="E13" s="10"/>
      <c r="F13" s="10"/>
      <c r="G13" s="16"/>
      <c r="H13" s="25"/>
      <c r="I13" s="25"/>
      <c r="J13" s="41"/>
      <c r="K13" s="68"/>
      <c r="L13" s="67"/>
      <c r="M13" s="67"/>
      <c r="N13" s="67"/>
      <c r="O13" s="67"/>
      <c r="P13" s="67"/>
      <c r="Q13" s="67"/>
      <c r="R13" s="67"/>
      <c r="S13" s="67"/>
      <c r="T13" s="67"/>
      <c r="U13" s="67"/>
      <c r="V13" s="67"/>
      <c r="W13" s="67"/>
      <c r="X13" s="67"/>
      <c r="Y13" s="67"/>
      <c r="Z13" s="67"/>
      <c r="AA13" s="67"/>
      <c r="AB13" s="67"/>
      <c r="AC13" s="67"/>
      <c r="AD13" s="67"/>
      <c r="AE13" s="67"/>
      <c r="AF13" s="67"/>
      <c r="AG13" s="67"/>
      <c r="AH13" s="67"/>
      <c r="AI13" s="67"/>
      <c r="AJ13" s="67"/>
      <c r="AK13" s="67"/>
      <c r="AL13" s="67"/>
      <c r="AM13" s="67"/>
      <c r="AN13" s="67"/>
      <c r="AO13" s="67"/>
      <c r="AP13" s="67"/>
      <c r="AQ13" s="67"/>
      <c r="AR13" s="67"/>
      <c r="AS13" s="67"/>
      <c r="AT13" s="67"/>
      <c r="AU13" s="67"/>
      <c r="AV13" s="67"/>
      <c r="AW13" s="67"/>
      <c r="AX13" s="67"/>
      <c r="AY13" s="67"/>
      <c r="AZ13" s="67"/>
      <c r="BA13" s="67"/>
      <c r="BB13" s="67"/>
      <c r="BC13" s="67"/>
      <c r="BD13" s="67"/>
      <c r="BE13" s="67"/>
      <c r="BF13" s="67"/>
      <c r="BG13" s="67"/>
      <c r="BH13" s="67"/>
      <c r="BI13" s="67"/>
      <c r="BJ13" s="67"/>
      <c r="BK13" s="67"/>
      <c r="BL13" s="67"/>
      <c r="BM13" s="67"/>
      <c r="BN13" s="67"/>
      <c r="BO13" s="67"/>
      <c r="BP13" s="67"/>
      <c r="BQ13" s="67"/>
      <c r="BR13" s="67"/>
      <c r="BS13" s="67"/>
      <c r="BT13" s="67"/>
      <c r="BU13" s="67"/>
      <c r="BV13" s="67"/>
      <c r="BW13" s="67"/>
      <c r="BX13" s="67"/>
      <c r="BY13" s="67"/>
      <c r="BZ13" s="67"/>
      <c r="CA13" s="67"/>
      <c r="CB13" s="67"/>
      <c r="CC13" s="67"/>
      <c r="CD13" s="67"/>
      <c r="CE13" s="67"/>
      <c r="CF13" s="67"/>
      <c r="CG13" s="67"/>
      <c r="CH13" s="67"/>
      <c r="CI13" s="67"/>
      <c r="CJ13" s="67"/>
      <c r="CK13" s="67"/>
      <c r="CL13" s="67"/>
      <c r="CM13" s="67"/>
      <c r="CN13" s="67"/>
      <c r="CO13" s="67"/>
      <c r="CP13" s="67"/>
      <c r="CQ13" s="67"/>
      <c r="CR13" s="67"/>
      <c r="CS13" s="67"/>
      <c r="CT13" s="67"/>
      <c r="CU13" s="67"/>
      <c r="CV13" s="67"/>
      <c r="CW13" s="67"/>
      <c r="CX13" s="67"/>
      <c r="CY13" s="67"/>
      <c r="CZ13" s="67"/>
      <c r="DA13" s="67"/>
      <c r="DB13" s="67"/>
      <c r="DC13" s="67"/>
      <c r="DD13" s="67"/>
      <c r="DE13" s="67"/>
      <c r="DF13" s="67"/>
      <c r="DG13" s="67"/>
      <c r="DH13" s="67"/>
      <c r="DI13" s="67"/>
      <c r="DJ13" s="67"/>
      <c r="DK13" s="67"/>
      <c r="DL13" s="67"/>
      <c r="DM13" s="67"/>
      <c r="DN13" s="67"/>
      <c r="DO13" s="67"/>
      <c r="DP13" s="67"/>
      <c r="DQ13" s="67"/>
      <c r="DR13" s="67"/>
      <c r="DS13" s="67"/>
      <c r="DT13" s="67"/>
      <c r="DU13" s="67"/>
      <c r="DV13" s="67"/>
      <c r="DW13" s="67"/>
      <c r="DX13" s="67"/>
      <c r="DY13" s="67"/>
      <c r="DZ13" s="67"/>
      <c r="EA13" s="67"/>
      <c r="EB13" s="67"/>
      <c r="EC13" s="67"/>
      <c r="ED13" s="67"/>
      <c r="EE13" s="67"/>
      <c r="EF13" s="67"/>
      <c r="EG13" s="67"/>
      <c r="EH13" s="67"/>
      <c r="EI13" s="67"/>
      <c r="EJ13" s="67"/>
      <c r="EK13" s="67"/>
      <c r="EL13" s="67"/>
      <c r="EM13" s="67"/>
      <c r="EN13" s="67"/>
      <c r="EO13" s="67"/>
      <c r="EP13" s="67"/>
      <c r="EQ13" s="67"/>
      <c r="ER13" s="67"/>
      <c r="ES13" s="67"/>
      <c r="ET13" s="67"/>
      <c r="EU13" s="67"/>
      <c r="EV13" s="67"/>
      <c r="EW13" s="67"/>
      <c r="EX13" s="67"/>
      <c r="EY13" s="67"/>
      <c r="EZ13" s="67"/>
      <c r="FA13" s="67"/>
      <c r="FB13" s="67"/>
      <c r="FC13" s="67"/>
      <c r="FD13" s="67"/>
      <c r="FE13" s="67"/>
      <c r="FF13" s="67"/>
      <c r="FG13" s="67"/>
      <c r="FH13" s="67"/>
      <c r="FI13" s="67"/>
      <c r="FJ13" s="67"/>
      <c r="FK13" s="67"/>
      <c r="FL13" s="67"/>
      <c r="FM13" s="67"/>
      <c r="FN13" s="67"/>
      <c r="FO13" s="67"/>
      <c r="FP13" s="67"/>
      <c r="FQ13" s="67"/>
      <c r="FR13" s="67"/>
      <c r="FS13" s="67"/>
      <c r="FT13" s="67"/>
      <c r="FU13" s="67"/>
      <c r="FV13" s="67"/>
      <c r="FW13" s="67"/>
      <c r="FX13" s="67"/>
      <c r="FY13" s="67"/>
      <c r="FZ13" s="67"/>
      <c r="GA13" s="67"/>
      <c r="GB13" s="67"/>
      <c r="GC13" s="67"/>
      <c r="GD13" s="67"/>
      <c r="GE13" s="67"/>
      <c r="GF13" s="67"/>
      <c r="GG13" s="67"/>
      <c r="GH13" s="67"/>
      <c r="GI13" s="67"/>
      <c r="GJ13" s="67"/>
      <c r="GK13" s="67"/>
      <c r="GL13" s="67"/>
      <c r="GM13" s="67"/>
      <c r="GN13" s="67"/>
      <c r="GO13" s="67"/>
      <c r="GP13" s="67"/>
      <c r="GQ13" s="67"/>
      <c r="GR13" s="67"/>
      <c r="GS13" s="67"/>
      <c r="GT13" s="67"/>
      <c r="GU13" s="67"/>
      <c r="GV13" s="67"/>
      <c r="GW13" s="67"/>
      <c r="GX13" s="67"/>
      <c r="GY13" s="67"/>
      <c r="GZ13" s="67"/>
      <c r="HA13" s="67"/>
      <c r="HB13" s="67"/>
      <c r="HC13" s="67"/>
      <c r="HD13" s="67"/>
      <c r="HE13" s="67"/>
      <c r="HF13" s="67"/>
      <c r="HG13" s="67"/>
      <c r="HH13" s="67"/>
      <c r="HI13" s="67"/>
      <c r="HJ13" s="67"/>
      <c r="HK13" s="67"/>
      <c r="HL13" s="67"/>
      <c r="HM13" s="67"/>
      <c r="HN13" s="67"/>
      <c r="HO13" s="67"/>
      <c r="HP13" s="67"/>
      <c r="HQ13" s="67"/>
      <c r="HR13" s="67"/>
      <c r="HS13" s="67"/>
      <c r="HT13" s="67"/>
      <c r="HU13" s="67"/>
      <c r="HV13" s="67"/>
      <c r="HW13" s="67"/>
      <c r="HX13" s="67"/>
      <c r="HY13" s="67"/>
      <c r="HZ13" s="67"/>
    </row>
    <row r="14" s="30" customFormat="1" ht="26" customHeight="1" spans="1:11">
      <c r="A14" s="10"/>
      <c r="B14" s="9" t="s">
        <v>99</v>
      </c>
      <c r="C14" s="9"/>
      <c r="D14" s="9"/>
      <c r="E14" s="9"/>
      <c r="F14" s="9"/>
      <c r="G14" s="12"/>
      <c r="H14" s="12"/>
      <c r="I14" s="12"/>
      <c r="J14" s="40">
        <f>SUM(J12:J13)</f>
        <v>20</v>
      </c>
      <c r="K14" s="10"/>
    </row>
    <row r="15" s="30" customFormat="1" ht="25" customHeight="1" spans="1:11">
      <c r="A15" s="10"/>
      <c r="B15" s="26" t="s">
        <v>115</v>
      </c>
      <c r="C15" s="27"/>
      <c r="D15" s="27"/>
      <c r="E15" s="27"/>
      <c r="F15" s="28"/>
      <c r="G15" s="29"/>
      <c r="H15" s="29"/>
      <c r="I15" s="12"/>
      <c r="J15" s="40">
        <f>J9+J14</f>
        <v>112779</v>
      </c>
      <c r="K15" s="10"/>
    </row>
    <row r="16" s="30" customFormat="1" ht="19.5" customHeight="1" spans="3:10">
      <c r="C16" s="31"/>
      <c r="D16" s="32"/>
      <c r="E16" s="32"/>
      <c r="F16" s="32"/>
      <c r="G16" s="33" t="s">
        <v>116</v>
      </c>
      <c r="H16" s="33"/>
      <c r="I16" s="33"/>
      <c r="J16" s="33"/>
    </row>
    <row r="17" s="30" customFormat="1" ht="19.5" customHeight="1" spans="2:10">
      <c r="B17" s="34"/>
      <c r="C17" s="35"/>
      <c r="D17" s="36"/>
      <c r="E17" s="36"/>
      <c r="F17" s="36"/>
      <c r="G17" s="37">
        <v>44768</v>
      </c>
      <c r="H17" s="37"/>
      <c r="I17" s="37"/>
      <c r="J17" s="37"/>
    </row>
    <row r="18" s="30" customFormat="1" ht="27" customHeight="1" spans="4:9">
      <c r="D18" s="60"/>
      <c r="E18" s="60"/>
      <c r="F18" s="60"/>
      <c r="G18" s="60"/>
      <c r="H18" s="60"/>
      <c r="I18" s="61"/>
    </row>
    <row r="19" s="30" customFormat="1" ht="24" customHeight="1" spans="4:9">
      <c r="D19" s="60"/>
      <c r="E19" s="60"/>
      <c r="F19" s="60"/>
      <c r="G19" s="60"/>
      <c r="H19" s="60"/>
      <c r="I19" s="61"/>
    </row>
  </sheetData>
  <mergeCells count="20">
    <mergeCell ref="A1:K1"/>
    <mergeCell ref="E2:F2"/>
    <mergeCell ref="H2:I2"/>
    <mergeCell ref="A3:K3"/>
    <mergeCell ref="C4:G4"/>
    <mergeCell ref="C5:G5"/>
    <mergeCell ref="C6:G6"/>
    <mergeCell ref="C7:G7"/>
    <mergeCell ref="C8:G8"/>
    <mergeCell ref="C9:G9"/>
    <mergeCell ref="A10:K10"/>
    <mergeCell ref="C11:F11"/>
    <mergeCell ref="C12:F12"/>
    <mergeCell ref="C13:F13"/>
    <mergeCell ref="B14:F14"/>
    <mergeCell ref="B15:F15"/>
    <mergeCell ref="C16:D16"/>
    <mergeCell ref="G16:J16"/>
    <mergeCell ref="C17:D17"/>
    <mergeCell ref="G17:J17"/>
  </mergeCells>
  <printOptions horizontalCentered="1"/>
  <pageMargins left="0.314583333333333" right="0.314583333333333" top="0.786805555555556" bottom="0.708333333333333" header="0.5" footer="0.5"/>
  <pageSetup paperSize="9" orientation="landscape" horizontalDpi="600"/>
  <headerFooter>
    <oddFooter>&amp;C第 &amp;P 页，共 &amp;N 页</oddFooter>
  </headerFooter>
</worksheet>
</file>

<file path=xl/worksheets/sheet4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IA19"/>
  <sheetViews>
    <sheetView workbookViewId="0">
      <selection activeCell="E220" sqref="E220"/>
    </sheetView>
  </sheetViews>
  <sheetFormatPr defaultColWidth="9" defaultRowHeight="12.75"/>
  <cols>
    <col min="1" max="1" width="6.875" style="30" customWidth="1"/>
    <col min="2" max="2" width="9.5" style="30" customWidth="1"/>
    <col min="3" max="3" width="12.375" style="30" customWidth="1"/>
    <col min="4" max="4" width="12.625" style="60" customWidth="1"/>
    <col min="5" max="5" width="7.875" style="60" customWidth="1"/>
    <col min="6" max="6" width="11.625" style="60" customWidth="1"/>
    <col min="7" max="7" width="10.875" style="60" customWidth="1"/>
    <col min="8" max="8" width="14.375" style="60" customWidth="1"/>
    <col min="9" max="9" width="14.875" style="61" customWidth="1"/>
    <col min="10" max="10" width="17.125" style="30" customWidth="1"/>
    <col min="11" max="11" width="21.625" style="30" customWidth="1"/>
    <col min="12" max="12" width="13" style="30" customWidth="1"/>
    <col min="13" max="32" width="9" style="30"/>
    <col min="33" max="16384" width="5.625" style="30"/>
  </cols>
  <sheetData>
    <row r="1" s="58" customFormat="1" ht="30" customHeight="1" spans="1:227">
      <c r="A1" s="4" t="s">
        <v>74</v>
      </c>
      <c r="B1" s="5"/>
      <c r="C1" s="5"/>
      <c r="D1" s="5"/>
      <c r="E1" s="5"/>
      <c r="F1" s="5"/>
      <c r="G1" s="5"/>
      <c r="H1" s="5"/>
      <c r="I1" s="5"/>
      <c r="J1" s="5"/>
      <c r="K1" s="5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  <c r="AB1" s="66"/>
      <c r="AC1" s="66"/>
      <c r="AD1" s="66"/>
      <c r="AE1" s="66"/>
      <c r="AF1" s="66"/>
      <c r="AG1" s="66"/>
      <c r="AH1" s="66"/>
      <c r="AI1" s="66"/>
      <c r="AJ1" s="66"/>
      <c r="AK1" s="66"/>
      <c r="AL1" s="66"/>
      <c r="AM1" s="66"/>
      <c r="AN1" s="66"/>
      <c r="AO1" s="66"/>
      <c r="AP1" s="66"/>
      <c r="AQ1" s="66"/>
      <c r="AR1" s="66"/>
      <c r="AS1" s="66"/>
      <c r="AT1" s="66"/>
      <c r="AU1" s="66"/>
      <c r="AV1" s="66"/>
      <c r="AW1" s="66"/>
      <c r="AX1" s="66"/>
      <c r="AY1" s="66"/>
      <c r="AZ1" s="66"/>
      <c r="BA1" s="66"/>
      <c r="BB1" s="66"/>
      <c r="BC1" s="66"/>
      <c r="BD1" s="66"/>
      <c r="BE1" s="66"/>
      <c r="BF1" s="66"/>
      <c r="BG1" s="66"/>
      <c r="BH1" s="66"/>
      <c r="BI1" s="66"/>
      <c r="BJ1" s="66"/>
      <c r="BK1" s="66"/>
      <c r="BL1" s="66"/>
      <c r="BM1" s="66"/>
      <c r="BN1" s="66"/>
      <c r="BO1" s="66"/>
      <c r="BP1" s="66"/>
      <c r="BQ1" s="66"/>
      <c r="BR1" s="66"/>
      <c r="BS1" s="66"/>
      <c r="BT1" s="66"/>
      <c r="BU1" s="66"/>
      <c r="BV1" s="66"/>
      <c r="BW1" s="66"/>
      <c r="BX1" s="66"/>
      <c r="BY1" s="66"/>
      <c r="BZ1" s="66"/>
      <c r="CA1" s="66"/>
      <c r="CB1" s="66"/>
      <c r="CC1" s="66"/>
      <c r="CD1" s="66"/>
      <c r="CE1" s="66"/>
      <c r="CF1" s="66"/>
      <c r="CG1" s="66"/>
      <c r="CH1" s="66"/>
      <c r="CI1" s="66"/>
      <c r="CJ1" s="66"/>
      <c r="CK1" s="66"/>
      <c r="CL1" s="66"/>
      <c r="CM1" s="66"/>
      <c r="CN1" s="66"/>
      <c r="CO1" s="66"/>
      <c r="CP1" s="66"/>
      <c r="CQ1" s="66"/>
      <c r="CR1" s="66"/>
      <c r="CS1" s="66"/>
      <c r="CT1" s="66"/>
      <c r="CU1" s="66"/>
      <c r="CV1" s="66"/>
      <c r="CW1" s="66"/>
      <c r="CX1" s="66"/>
      <c r="CY1" s="66"/>
      <c r="CZ1" s="66"/>
      <c r="DA1" s="66"/>
      <c r="DB1" s="66"/>
      <c r="DC1" s="66"/>
      <c r="DD1" s="66"/>
      <c r="DE1" s="66"/>
      <c r="DF1" s="66"/>
      <c r="DG1" s="66"/>
      <c r="DH1" s="66"/>
      <c r="DI1" s="66"/>
      <c r="DJ1" s="66"/>
      <c r="DK1" s="66"/>
      <c r="DL1" s="66"/>
      <c r="DM1" s="66"/>
      <c r="DN1" s="66"/>
      <c r="DO1" s="66"/>
      <c r="DP1" s="66"/>
      <c r="DQ1" s="66"/>
      <c r="DR1" s="66"/>
      <c r="DS1" s="66"/>
      <c r="DT1" s="66"/>
      <c r="DU1" s="66"/>
      <c r="DV1" s="66"/>
      <c r="DW1" s="66"/>
      <c r="DX1" s="66"/>
      <c r="DY1" s="66"/>
      <c r="DZ1" s="66"/>
      <c r="EA1" s="66"/>
      <c r="EB1" s="66"/>
      <c r="EC1" s="66"/>
      <c r="ED1" s="66"/>
      <c r="EE1" s="66"/>
      <c r="EF1" s="66"/>
      <c r="EG1" s="66"/>
      <c r="EH1" s="66"/>
      <c r="EI1" s="66"/>
      <c r="EJ1" s="66"/>
      <c r="EK1" s="66"/>
      <c r="EL1" s="66"/>
      <c r="EM1" s="66"/>
      <c r="EN1" s="66"/>
      <c r="EO1" s="66"/>
      <c r="EP1" s="66"/>
      <c r="EQ1" s="66"/>
      <c r="ER1" s="66"/>
      <c r="ES1" s="66"/>
      <c r="ET1" s="66"/>
      <c r="EU1" s="66"/>
      <c r="EV1" s="66"/>
      <c r="EW1" s="66"/>
      <c r="EX1" s="66"/>
      <c r="EY1" s="66"/>
      <c r="EZ1" s="66"/>
      <c r="FA1" s="66"/>
      <c r="FB1" s="66"/>
      <c r="FC1" s="66"/>
      <c r="FD1" s="66"/>
      <c r="FE1" s="66"/>
      <c r="FF1" s="66"/>
      <c r="FG1" s="66"/>
      <c r="FH1" s="66"/>
      <c r="FI1" s="66"/>
      <c r="FJ1" s="66"/>
      <c r="FK1" s="66"/>
      <c r="FL1" s="66"/>
      <c r="FM1" s="66"/>
      <c r="FN1" s="66"/>
      <c r="FO1" s="66"/>
      <c r="FP1" s="66"/>
      <c r="FQ1" s="66"/>
      <c r="FR1" s="66"/>
      <c r="FS1" s="66"/>
      <c r="FT1" s="66"/>
      <c r="FU1" s="66"/>
      <c r="FV1" s="66"/>
      <c r="FW1" s="66"/>
      <c r="FX1" s="66"/>
      <c r="FY1" s="66"/>
      <c r="FZ1" s="66"/>
      <c r="GA1" s="66"/>
      <c r="GB1" s="66"/>
      <c r="GC1" s="66"/>
      <c r="GD1" s="66"/>
      <c r="GE1" s="66"/>
      <c r="GF1" s="66"/>
      <c r="GG1" s="66"/>
      <c r="GH1" s="66"/>
      <c r="GI1" s="66"/>
      <c r="GJ1" s="66"/>
      <c r="GK1" s="66"/>
      <c r="GL1" s="66"/>
      <c r="GM1" s="66"/>
      <c r="GN1" s="66"/>
      <c r="GO1" s="66"/>
      <c r="GP1" s="66"/>
      <c r="GQ1" s="66"/>
      <c r="GR1" s="66"/>
      <c r="GS1" s="66"/>
      <c r="GT1" s="66"/>
      <c r="GU1" s="66"/>
      <c r="GV1" s="66"/>
      <c r="GW1" s="66"/>
      <c r="GX1" s="66"/>
      <c r="GY1" s="66"/>
      <c r="GZ1" s="66"/>
      <c r="HA1" s="66"/>
      <c r="HB1" s="66"/>
      <c r="HC1" s="66"/>
      <c r="HD1" s="66"/>
      <c r="HE1" s="66"/>
      <c r="HF1" s="66"/>
      <c r="HG1" s="66"/>
      <c r="HH1" s="66"/>
      <c r="HI1" s="66"/>
      <c r="HJ1" s="66"/>
      <c r="HK1" s="66"/>
      <c r="HL1" s="66"/>
      <c r="HM1" s="66"/>
      <c r="HN1" s="66"/>
      <c r="HO1" s="66"/>
      <c r="HP1" s="66"/>
      <c r="HQ1" s="66"/>
      <c r="HR1" s="66"/>
      <c r="HS1" s="66"/>
    </row>
    <row r="2" s="30" customFormat="1" ht="26.1" customHeight="1" spans="1:234">
      <c r="A2" s="10" t="s">
        <v>75</v>
      </c>
      <c r="B2" s="7" t="s">
        <v>76</v>
      </c>
      <c r="C2" s="8" t="s">
        <v>480</v>
      </c>
      <c r="D2" s="7" t="s">
        <v>78</v>
      </c>
      <c r="E2" s="8" t="s">
        <v>79</v>
      </c>
      <c r="F2" s="8"/>
      <c r="G2" s="7" t="s">
        <v>80</v>
      </c>
      <c r="H2" s="10" t="s">
        <v>314</v>
      </c>
      <c r="I2" s="10"/>
      <c r="J2" s="7" t="s">
        <v>82</v>
      </c>
      <c r="K2" s="8">
        <v>3</v>
      </c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7"/>
      <c r="AD2" s="67"/>
      <c r="AE2" s="67"/>
      <c r="AF2" s="67"/>
      <c r="AG2" s="67"/>
      <c r="AH2" s="67"/>
      <c r="AI2" s="67"/>
      <c r="AJ2" s="67"/>
      <c r="AK2" s="67"/>
      <c r="AL2" s="67"/>
      <c r="AM2" s="67"/>
      <c r="AN2" s="67"/>
      <c r="AO2" s="67"/>
      <c r="AP2" s="67"/>
      <c r="AQ2" s="67"/>
      <c r="AR2" s="67"/>
      <c r="AS2" s="67"/>
      <c r="AT2" s="67"/>
      <c r="AU2" s="67"/>
      <c r="AV2" s="67"/>
      <c r="AW2" s="67"/>
      <c r="AX2" s="67"/>
      <c r="AY2" s="67"/>
      <c r="AZ2" s="67"/>
      <c r="BA2" s="67"/>
      <c r="BB2" s="67"/>
      <c r="BC2" s="67"/>
      <c r="BD2" s="67"/>
      <c r="BE2" s="67"/>
      <c r="BF2" s="67"/>
      <c r="BG2" s="67"/>
      <c r="BH2" s="67"/>
      <c r="BI2" s="67"/>
      <c r="BJ2" s="67"/>
      <c r="BK2" s="67"/>
      <c r="BL2" s="67"/>
      <c r="BM2" s="67"/>
      <c r="BN2" s="67"/>
      <c r="BO2" s="67"/>
      <c r="BP2" s="67"/>
      <c r="BQ2" s="67"/>
      <c r="BR2" s="67"/>
      <c r="BS2" s="67"/>
      <c r="BT2" s="67"/>
      <c r="BU2" s="67"/>
      <c r="BV2" s="67"/>
      <c r="BW2" s="67"/>
      <c r="BX2" s="67"/>
      <c r="BY2" s="67"/>
      <c r="BZ2" s="67"/>
      <c r="CA2" s="67"/>
      <c r="CB2" s="67"/>
      <c r="CC2" s="67"/>
      <c r="CD2" s="67"/>
      <c r="CE2" s="67"/>
      <c r="CF2" s="67"/>
      <c r="CG2" s="67"/>
      <c r="CH2" s="67"/>
      <c r="CI2" s="67"/>
      <c r="CJ2" s="67"/>
      <c r="CK2" s="67"/>
      <c r="CL2" s="67"/>
      <c r="CM2" s="67"/>
      <c r="CN2" s="67"/>
      <c r="CO2" s="67"/>
      <c r="CP2" s="67"/>
      <c r="CQ2" s="67"/>
      <c r="CR2" s="67"/>
      <c r="CS2" s="67"/>
      <c r="CT2" s="67"/>
      <c r="CU2" s="67"/>
      <c r="CV2" s="67"/>
      <c r="CW2" s="67"/>
      <c r="CX2" s="67"/>
      <c r="CY2" s="67"/>
      <c r="CZ2" s="67"/>
      <c r="DA2" s="67"/>
      <c r="DB2" s="67"/>
      <c r="DC2" s="67"/>
      <c r="DD2" s="67"/>
      <c r="DE2" s="67"/>
      <c r="DF2" s="67"/>
      <c r="DG2" s="67"/>
      <c r="DH2" s="67"/>
      <c r="DI2" s="67"/>
      <c r="DJ2" s="67"/>
      <c r="DK2" s="67"/>
      <c r="DL2" s="67"/>
      <c r="DM2" s="67"/>
      <c r="DN2" s="67"/>
      <c r="DO2" s="67"/>
      <c r="DP2" s="67"/>
      <c r="DQ2" s="67"/>
      <c r="DR2" s="67"/>
      <c r="DS2" s="67"/>
      <c r="DT2" s="67"/>
      <c r="DU2" s="67"/>
      <c r="DV2" s="67"/>
      <c r="DW2" s="67"/>
      <c r="DX2" s="67"/>
      <c r="DY2" s="67"/>
      <c r="DZ2" s="67"/>
      <c r="EA2" s="67"/>
      <c r="EB2" s="67"/>
      <c r="EC2" s="67"/>
      <c r="ED2" s="67"/>
      <c r="EE2" s="67"/>
      <c r="EF2" s="67"/>
      <c r="EG2" s="67"/>
      <c r="EH2" s="67"/>
      <c r="EI2" s="67"/>
      <c r="EJ2" s="67"/>
      <c r="EK2" s="67"/>
      <c r="EL2" s="67"/>
      <c r="EM2" s="67"/>
      <c r="EN2" s="67"/>
      <c r="EO2" s="67"/>
      <c r="EP2" s="67"/>
      <c r="EQ2" s="67"/>
      <c r="ER2" s="67"/>
      <c r="ES2" s="67"/>
      <c r="ET2" s="67"/>
      <c r="EU2" s="67"/>
      <c r="EV2" s="67"/>
      <c r="EW2" s="67"/>
      <c r="EX2" s="67"/>
      <c r="EY2" s="67"/>
      <c r="EZ2" s="67"/>
      <c r="FA2" s="67"/>
      <c r="FB2" s="67"/>
      <c r="FC2" s="67"/>
      <c r="FD2" s="67"/>
      <c r="FE2" s="67"/>
      <c r="FF2" s="67"/>
      <c r="FG2" s="67"/>
      <c r="FH2" s="67"/>
      <c r="FI2" s="67"/>
      <c r="FJ2" s="67"/>
      <c r="FK2" s="67"/>
      <c r="FL2" s="67"/>
      <c r="FM2" s="67"/>
      <c r="FN2" s="67"/>
      <c r="FO2" s="67"/>
      <c r="FP2" s="67"/>
      <c r="FQ2" s="67"/>
      <c r="FR2" s="67"/>
      <c r="FS2" s="67"/>
      <c r="FT2" s="67"/>
      <c r="FU2" s="67"/>
      <c r="FV2" s="67"/>
      <c r="FW2" s="67"/>
      <c r="FX2" s="67"/>
      <c r="FY2" s="67"/>
      <c r="FZ2" s="67"/>
      <c r="GA2" s="67"/>
      <c r="GB2" s="67"/>
      <c r="GC2" s="67"/>
      <c r="GD2" s="67"/>
      <c r="GE2" s="67"/>
      <c r="GF2" s="67"/>
      <c r="GG2" s="67"/>
      <c r="GH2" s="67"/>
      <c r="GI2" s="67"/>
      <c r="GJ2" s="67"/>
      <c r="GK2" s="67"/>
      <c r="GL2" s="67"/>
      <c r="GM2" s="67"/>
      <c r="GN2" s="67"/>
      <c r="GO2" s="67"/>
      <c r="GP2" s="67"/>
      <c r="GQ2" s="67"/>
      <c r="GR2" s="67"/>
      <c r="GS2" s="67"/>
      <c r="GT2" s="67"/>
      <c r="GU2" s="67"/>
      <c r="GV2" s="67"/>
      <c r="GW2" s="67"/>
      <c r="GX2" s="67"/>
      <c r="GY2" s="67"/>
      <c r="GZ2" s="67"/>
      <c r="HA2" s="67"/>
      <c r="HB2" s="67"/>
      <c r="HC2" s="67"/>
      <c r="HD2" s="67"/>
      <c r="HE2" s="67"/>
      <c r="HF2" s="67"/>
      <c r="HG2" s="67"/>
      <c r="HH2" s="67"/>
      <c r="HI2" s="67"/>
      <c r="HJ2" s="67"/>
      <c r="HK2" s="67"/>
      <c r="HL2" s="67"/>
      <c r="HM2" s="67"/>
      <c r="HN2" s="67"/>
      <c r="HO2" s="67"/>
      <c r="HP2" s="67"/>
      <c r="HQ2" s="67"/>
      <c r="HR2" s="67"/>
      <c r="HS2" s="67"/>
      <c r="HT2" s="67"/>
      <c r="HU2" s="67"/>
      <c r="HV2" s="67"/>
      <c r="HW2" s="67"/>
      <c r="HX2" s="67"/>
      <c r="HY2" s="67"/>
      <c r="HZ2" s="67"/>
    </row>
    <row r="3" s="30" customFormat="1" ht="22" customHeight="1" spans="1:235">
      <c r="A3" s="9" t="s">
        <v>83</v>
      </c>
      <c r="B3" s="9"/>
      <c r="C3" s="9"/>
      <c r="D3" s="9"/>
      <c r="E3" s="9"/>
      <c r="F3" s="9"/>
      <c r="G3" s="9"/>
      <c r="H3" s="9"/>
      <c r="I3" s="9"/>
      <c r="J3" s="9"/>
      <c r="K3" s="9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  <c r="AC3" s="67"/>
      <c r="AD3" s="67"/>
      <c r="AE3" s="67"/>
      <c r="AF3" s="67"/>
      <c r="AG3" s="67"/>
      <c r="AH3" s="67"/>
      <c r="AI3" s="67"/>
      <c r="AJ3" s="67"/>
      <c r="AK3" s="67"/>
      <c r="AL3" s="67"/>
      <c r="AM3" s="67"/>
      <c r="AN3" s="67"/>
      <c r="AO3" s="67"/>
      <c r="AP3" s="67"/>
      <c r="AQ3" s="67"/>
      <c r="AR3" s="67"/>
      <c r="AS3" s="67"/>
      <c r="AT3" s="67"/>
      <c r="AU3" s="67"/>
      <c r="AV3" s="67"/>
      <c r="AW3" s="67"/>
      <c r="AX3" s="67"/>
      <c r="AY3" s="67"/>
      <c r="AZ3" s="67"/>
      <c r="BA3" s="67"/>
      <c r="BB3" s="67"/>
      <c r="BC3" s="67"/>
      <c r="BD3" s="67"/>
      <c r="BE3" s="67"/>
      <c r="BF3" s="67"/>
      <c r="BG3" s="67"/>
      <c r="BH3" s="67"/>
      <c r="BI3" s="67"/>
      <c r="BJ3" s="67"/>
      <c r="BK3" s="67"/>
      <c r="BL3" s="67"/>
      <c r="BM3" s="67"/>
      <c r="BN3" s="67"/>
      <c r="BO3" s="67"/>
      <c r="BP3" s="67"/>
      <c r="BQ3" s="67"/>
      <c r="BR3" s="67"/>
      <c r="BS3" s="67"/>
      <c r="BT3" s="67"/>
      <c r="BU3" s="67"/>
      <c r="BV3" s="67"/>
      <c r="BW3" s="67"/>
      <c r="BX3" s="67"/>
      <c r="BY3" s="67"/>
      <c r="BZ3" s="67"/>
      <c r="CA3" s="67"/>
      <c r="CB3" s="67"/>
      <c r="CC3" s="67"/>
      <c r="CD3" s="67"/>
      <c r="CE3" s="67"/>
      <c r="CF3" s="67"/>
      <c r="CG3" s="67"/>
      <c r="CH3" s="67"/>
      <c r="CI3" s="67"/>
      <c r="CJ3" s="67"/>
      <c r="CK3" s="67"/>
      <c r="CL3" s="67"/>
      <c r="CM3" s="67"/>
      <c r="CN3" s="67"/>
      <c r="CO3" s="67"/>
      <c r="CP3" s="67"/>
      <c r="CQ3" s="67"/>
      <c r="CR3" s="67"/>
      <c r="CS3" s="67"/>
      <c r="CT3" s="67"/>
      <c r="CU3" s="67"/>
      <c r="CV3" s="67"/>
      <c r="CW3" s="67"/>
      <c r="CX3" s="67"/>
      <c r="CY3" s="67"/>
      <c r="CZ3" s="67"/>
      <c r="DA3" s="67"/>
      <c r="DB3" s="67"/>
      <c r="DC3" s="67"/>
      <c r="DD3" s="67"/>
      <c r="DE3" s="67"/>
      <c r="DF3" s="67"/>
      <c r="DG3" s="67"/>
      <c r="DH3" s="67"/>
      <c r="DI3" s="67"/>
      <c r="DJ3" s="67"/>
      <c r="DK3" s="67"/>
      <c r="DL3" s="67"/>
      <c r="DM3" s="67"/>
      <c r="DN3" s="67"/>
      <c r="DO3" s="67"/>
      <c r="DP3" s="67"/>
      <c r="DQ3" s="67"/>
      <c r="DR3" s="67"/>
      <c r="DS3" s="67"/>
      <c r="DT3" s="67"/>
      <c r="DU3" s="67"/>
      <c r="DV3" s="67"/>
      <c r="DW3" s="67"/>
      <c r="DX3" s="67"/>
      <c r="DY3" s="67"/>
      <c r="DZ3" s="67"/>
      <c r="EA3" s="67"/>
      <c r="EB3" s="67"/>
      <c r="EC3" s="67"/>
      <c r="ED3" s="67"/>
      <c r="EE3" s="67"/>
      <c r="EF3" s="67"/>
      <c r="EG3" s="67"/>
      <c r="EH3" s="67"/>
      <c r="EI3" s="67"/>
      <c r="EJ3" s="67"/>
      <c r="EK3" s="67"/>
      <c r="EL3" s="67"/>
      <c r="EM3" s="67"/>
      <c r="EN3" s="67"/>
      <c r="EO3" s="67"/>
      <c r="EP3" s="67"/>
      <c r="EQ3" s="67"/>
      <c r="ER3" s="67"/>
      <c r="ES3" s="67"/>
      <c r="ET3" s="67"/>
      <c r="EU3" s="67"/>
      <c r="EV3" s="67"/>
      <c r="EW3" s="67"/>
      <c r="EX3" s="67"/>
      <c r="EY3" s="67"/>
      <c r="EZ3" s="67"/>
      <c r="FA3" s="67"/>
      <c r="FB3" s="67"/>
      <c r="FC3" s="67"/>
      <c r="FD3" s="67"/>
      <c r="FE3" s="67"/>
      <c r="FF3" s="67"/>
      <c r="FG3" s="67"/>
      <c r="FH3" s="67"/>
      <c r="FI3" s="67"/>
      <c r="FJ3" s="67"/>
      <c r="FK3" s="67"/>
      <c r="FL3" s="67"/>
      <c r="FM3" s="67"/>
      <c r="FN3" s="67"/>
      <c r="FO3" s="67"/>
      <c r="FP3" s="67"/>
      <c r="FQ3" s="67"/>
      <c r="FR3" s="67"/>
      <c r="FS3" s="67"/>
      <c r="FT3" s="67"/>
      <c r="FU3" s="67"/>
      <c r="FV3" s="67"/>
      <c r="FW3" s="67"/>
      <c r="FX3" s="67"/>
      <c r="FY3" s="67"/>
      <c r="FZ3" s="67"/>
      <c r="GA3" s="67"/>
      <c r="GB3" s="67"/>
      <c r="GC3" s="67"/>
      <c r="GD3" s="67"/>
      <c r="GE3" s="67"/>
      <c r="GF3" s="67"/>
      <c r="GG3" s="67"/>
      <c r="GH3" s="67"/>
      <c r="GI3" s="67"/>
      <c r="GJ3" s="67"/>
      <c r="GK3" s="67"/>
      <c r="GL3" s="67"/>
      <c r="GM3" s="67"/>
      <c r="GN3" s="67"/>
      <c r="GO3" s="67"/>
      <c r="GP3" s="67"/>
      <c r="GQ3" s="67"/>
      <c r="GR3" s="67"/>
      <c r="GS3" s="67"/>
      <c r="GT3" s="67"/>
      <c r="GU3" s="67"/>
      <c r="GV3" s="67"/>
      <c r="GW3" s="67"/>
      <c r="GX3" s="67"/>
      <c r="GY3" s="67"/>
      <c r="GZ3" s="67"/>
      <c r="HA3" s="67"/>
      <c r="HB3" s="67"/>
      <c r="HC3" s="67"/>
      <c r="HD3" s="67"/>
      <c r="HE3" s="67"/>
      <c r="HF3" s="67"/>
      <c r="HG3" s="67"/>
      <c r="HH3" s="67"/>
      <c r="HI3" s="67"/>
      <c r="HJ3" s="67"/>
      <c r="HK3" s="67"/>
      <c r="HL3" s="67"/>
      <c r="HM3" s="67"/>
      <c r="HN3" s="67"/>
      <c r="HO3" s="67"/>
      <c r="HP3" s="67"/>
      <c r="HQ3" s="67"/>
      <c r="HR3" s="67"/>
      <c r="HS3" s="67"/>
      <c r="HT3" s="67"/>
      <c r="HU3" s="67"/>
      <c r="HV3" s="67"/>
      <c r="HW3" s="67"/>
      <c r="HX3" s="67"/>
      <c r="HY3" s="67"/>
      <c r="HZ3" s="67"/>
      <c r="IA3" s="67"/>
    </row>
    <row r="4" s="30" customFormat="1" ht="32" customHeight="1" spans="1:234">
      <c r="A4" s="10" t="s">
        <v>84</v>
      </c>
      <c r="B4" s="11" t="s">
        <v>85</v>
      </c>
      <c r="C4" s="11" t="s">
        <v>86</v>
      </c>
      <c r="D4" s="11"/>
      <c r="E4" s="11"/>
      <c r="F4" s="11"/>
      <c r="G4" s="11"/>
      <c r="H4" s="12" t="s">
        <v>87</v>
      </c>
      <c r="I4" s="11" t="s">
        <v>88</v>
      </c>
      <c r="J4" s="41" t="s">
        <v>89</v>
      </c>
      <c r="K4" s="68" t="s">
        <v>90</v>
      </c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67"/>
      <c r="Y4" s="67"/>
      <c r="Z4" s="67"/>
      <c r="AA4" s="67"/>
      <c r="AB4" s="67"/>
      <c r="AC4" s="67"/>
      <c r="AD4" s="67"/>
      <c r="AE4" s="67"/>
      <c r="AF4" s="67"/>
      <c r="AG4" s="67"/>
      <c r="AH4" s="67"/>
      <c r="AI4" s="67"/>
      <c r="AJ4" s="67"/>
      <c r="AK4" s="67"/>
      <c r="AL4" s="67"/>
      <c r="AM4" s="67"/>
      <c r="AN4" s="67"/>
      <c r="AO4" s="67"/>
      <c r="AP4" s="67"/>
      <c r="AQ4" s="67"/>
      <c r="AR4" s="67"/>
      <c r="AS4" s="67"/>
      <c r="AT4" s="67"/>
      <c r="AU4" s="67"/>
      <c r="AV4" s="67"/>
      <c r="AW4" s="67"/>
      <c r="AX4" s="67"/>
      <c r="AY4" s="67"/>
      <c r="AZ4" s="67"/>
      <c r="BA4" s="67"/>
      <c r="BB4" s="67"/>
      <c r="BC4" s="67"/>
      <c r="BD4" s="67"/>
      <c r="BE4" s="67"/>
      <c r="BF4" s="67"/>
      <c r="BG4" s="67"/>
      <c r="BH4" s="67"/>
      <c r="BI4" s="67"/>
      <c r="BJ4" s="67"/>
      <c r="BK4" s="67"/>
      <c r="BL4" s="67"/>
      <c r="BM4" s="67"/>
      <c r="BN4" s="67"/>
      <c r="BO4" s="67"/>
      <c r="BP4" s="67"/>
      <c r="BQ4" s="67"/>
      <c r="BR4" s="67"/>
      <c r="BS4" s="67"/>
      <c r="BT4" s="67"/>
      <c r="BU4" s="67"/>
      <c r="BV4" s="67"/>
      <c r="BW4" s="67"/>
      <c r="BX4" s="67"/>
      <c r="BY4" s="67"/>
      <c r="BZ4" s="67"/>
      <c r="CA4" s="67"/>
      <c r="CB4" s="67"/>
      <c r="CC4" s="67"/>
      <c r="CD4" s="67"/>
      <c r="CE4" s="67"/>
      <c r="CF4" s="67"/>
      <c r="CG4" s="67"/>
      <c r="CH4" s="67"/>
      <c r="CI4" s="67"/>
      <c r="CJ4" s="67"/>
      <c r="CK4" s="67"/>
      <c r="CL4" s="67"/>
      <c r="CM4" s="67"/>
      <c r="CN4" s="67"/>
      <c r="CO4" s="67"/>
      <c r="CP4" s="67"/>
      <c r="CQ4" s="67"/>
      <c r="CR4" s="67"/>
      <c r="CS4" s="67"/>
      <c r="CT4" s="67"/>
      <c r="CU4" s="67"/>
      <c r="CV4" s="67"/>
      <c r="CW4" s="67"/>
      <c r="CX4" s="67"/>
      <c r="CY4" s="67"/>
      <c r="CZ4" s="67"/>
      <c r="DA4" s="67"/>
      <c r="DB4" s="67"/>
      <c r="DC4" s="67"/>
      <c r="DD4" s="67"/>
      <c r="DE4" s="67"/>
      <c r="DF4" s="67"/>
      <c r="DG4" s="67"/>
      <c r="DH4" s="67"/>
      <c r="DI4" s="67"/>
      <c r="DJ4" s="67"/>
      <c r="DK4" s="67"/>
      <c r="DL4" s="67"/>
      <c r="DM4" s="67"/>
      <c r="DN4" s="67"/>
      <c r="DO4" s="67"/>
      <c r="DP4" s="67"/>
      <c r="DQ4" s="67"/>
      <c r="DR4" s="67"/>
      <c r="DS4" s="67"/>
      <c r="DT4" s="67"/>
      <c r="DU4" s="67"/>
      <c r="DV4" s="67"/>
      <c r="DW4" s="67"/>
      <c r="DX4" s="67"/>
      <c r="DY4" s="67"/>
      <c r="DZ4" s="67"/>
      <c r="EA4" s="67"/>
      <c r="EB4" s="67"/>
      <c r="EC4" s="67"/>
      <c r="ED4" s="67"/>
      <c r="EE4" s="67"/>
      <c r="EF4" s="67"/>
      <c r="EG4" s="67"/>
      <c r="EH4" s="67"/>
      <c r="EI4" s="67"/>
      <c r="EJ4" s="67"/>
      <c r="EK4" s="67"/>
      <c r="EL4" s="67"/>
      <c r="EM4" s="67"/>
      <c r="EN4" s="67"/>
      <c r="EO4" s="67"/>
      <c r="EP4" s="67"/>
      <c r="EQ4" s="67"/>
      <c r="ER4" s="67"/>
      <c r="ES4" s="67"/>
      <c r="ET4" s="67"/>
      <c r="EU4" s="67"/>
      <c r="EV4" s="67"/>
      <c r="EW4" s="67"/>
      <c r="EX4" s="67"/>
      <c r="EY4" s="67"/>
      <c r="EZ4" s="67"/>
      <c r="FA4" s="67"/>
      <c r="FB4" s="67"/>
      <c r="FC4" s="67"/>
      <c r="FD4" s="67"/>
      <c r="FE4" s="67"/>
      <c r="FF4" s="67"/>
      <c r="FG4" s="67"/>
      <c r="FH4" s="67"/>
      <c r="FI4" s="67"/>
      <c r="FJ4" s="67"/>
      <c r="FK4" s="67"/>
      <c r="FL4" s="67"/>
      <c r="FM4" s="67"/>
      <c r="FN4" s="67"/>
      <c r="FO4" s="67"/>
      <c r="FP4" s="67"/>
      <c r="FQ4" s="67"/>
      <c r="FR4" s="67"/>
      <c r="FS4" s="67"/>
      <c r="FT4" s="67"/>
      <c r="FU4" s="67"/>
      <c r="FV4" s="67"/>
      <c r="FW4" s="67"/>
      <c r="FX4" s="67"/>
      <c r="FY4" s="67"/>
      <c r="FZ4" s="67"/>
      <c r="GA4" s="67"/>
      <c r="GB4" s="67"/>
      <c r="GC4" s="67"/>
      <c r="GD4" s="67"/>
      <c r="GE4" s="67"/>
      <c r="GF4" s="67"/>
      <c r="GG4" s="67"/>
      <c r="GH4" s="67"/>
      <c r="GI4" s="67"/>
      <c r="GJ4" s="67"/>
      <c r="GK4" s="67"/>
      <c r="GL4" s="67"/>
      <c r="GM4" s="67"/>
      <c r="GN4" s="67"/>
      <c r="GO4" s="67"/>
      <c r="GP4" s="67"/>
      <c r="GQ4" s="67"/>
      <c r="GR4" s="67"/>
      <c r="GS4" s="67"/>
      <c r="GT4" s="67"/>
      <c r="GU4" s="67"/>
      <c r="GV4" s="67"/>
      <c r="GW4" s="67"/>
      <c r="GX4" s="67"/>
      <c r="GY4" s="67"/>
      <c r="GZ4" s="67"/>
      <c r="HA4" s="67"/>
      <c r="HB4" s="67"/>
      <c r="HC4" s="67"/>
      <c r="HD4" s="67"/>
      <c r="HE4" s="67"/>
      <c r="HF4" s="67"/>
      <c r="HG4" s="67"/>
      <c r="HH4" s="67"/>
      <c r="HI4" s="67"/>
      <c r="HJ4" s="67"/>
      <c r="HK4" s="67"/>
      <c r="HL4" s="67"/>
      <c r="HM4" s="67"/>
      <c r="HN4" s="67"/>
      <c r="HO4" s="67"/>
      <c r="HP4" s="67"/>
      <c r="HQ4" s="67"/>
      <c r="HR4" s="67"/>
      <c r="HS4" s="67"/>
      <c r="HT4" s="67"/>
      <c r="HU4" s="67"/>
      <c r="HV4" s="67"/>
      <c r="HW4" s="67"/>
      <c r="HX4" s="67"/>
      <c r="HY4" s="67"/>
      <c r="HZ4" s="67"/>
    </row>
    <row r="5" s="30" customFormat="1" ht="22" customHeight="1" spans="1:234">
      <c r="A5" s="10">
        <v>1</v>
      </c>
      <c r="B5" s="8" t="s">
        <v>481</v>
      </c>
      <c r="C5" s="13" t="s">
        <v>282</v>
      </c>
      <c r="D5" s="14"/>
      <c r="E5" s="14"/>
      <c r="F5" s="14"/>
      <c r="G5" s="15"/>
      <c r="H5" s="16">
        <f>6.97*6.07</f>
        <v>42.31</v>
      </c>
      <c r="I5" s="12">
        <v>640</v>
      </c>
      <c r="J5" s="43">
        <f>H5*I5</f>
        <v>27078</v>
      </c>
      <c r="K5" s="16" t="s">
        <v>482</v>
      </c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7"/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/>
      <c r="BI5" s="67"/>
      <c r="BJ5" s="67"/>
      <c r="BK5" s="67"/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67"/>
      <c r="BX5" s="67"/>
      <c r="BY5" s="67"/>
      <c r="BZ5" s="67"/>
      <c r="CA5" s="67"/>
      <c r="CB5" s="67"/>
      <c r="CC5" s="67"/>
      <c r="CD5" s="67"/>
      <c r="CE5" s="67"/>
      <c r="CF5" s="67"/>
      <c r="CG5" s="67"/>
      <c r="CH5" s="67"/>
      <c r="CI5" s="67"/>
      <c r="CJ5" s="67"/>
      <c r="CK5" s="67"/>
      <c r="CL5" s="67"/>
      <c r="CM5" s="67"/>
      <c r="CN5" s="67"/>
      <c r="CO5" s="67"/>
      <c r="CP5" s="67"/>
      <c r="CQ5" s="67"/>
      <c r="CR5" s="67"/>
      <c r="CS5" s="67"/>
      <c r="CT5" s="67"/>
      <c r="CU5" s="67"/>
      <c r="CV5" s="67"/>
      <c r="CW5" s="67"/>
      <c r="CX5" s="67"/>
      <c r="CY5" s="67"/>
      <c r="CZ5" s="67"/>
      <c r="DA5" s="67"/>
      <c r="DB5" s="67"/>
      <c r="DC5" s="67"/>
      <c r="DD5" s="67"/>
      <c r="DE5" s="67"/>
      <c r="DF5" s="67"/>
      <c r="DG5" s="67"/>
      <c r="DH5" s="67"/>
      <c r="DI5" s="67"/>
      <c r="DJ5" s="67"/>
      <c r="DK5" s="67"/>
      <c r="DL5" s="67"/>
      <c r="DM5" s="67"/>
      <c r="DN5" s="67"/>
      <c r="DO5" s="67"/>
      <c r="DP5" s="67"/>
      <c r="DQ5" s="67"/>
      <c r="DR5" s="67"/>
      <c r="DS5" s="67"/>
      <c r="DT5" s="67"/>
      <c r="DU5" s="67"/>
      <c r="DV5" s="67"/>
      <c r="DW5" s="67"/>
      <c r="DX5" s="67"/>
      <c r="DY5" s="67"/>
      <c r="DZ5" s="67"/>
      <c r="EA5" s="67"/>
      <c r="EB5" s="67"/>
      <c r="EC5" s="67"/>
      <c r="ED5" s="67"/>
      <c r="EE5" s="67"/>
      <c r="EF5" s="67"/>
      <c r="EG5" s="67"/>
      <c r="EH5" s="67"/>
      <c r="EI5" s="67"/>
      <c r="EJ5" s="67"/>
      <c r="EK5" s="67"/>
      <c r="EL5" s="67"/>
      <c r="EM5" s="67"/>
      <c r="EN5" s="67"/>
      <c r="EO5" s="67"/>
      <c r="EP5" s="67"/>
      <c r="EQ5" s="67"/>
      <c r="ER5" s="67"/>
      <c r="ES5" s="67"/>
      <c r="ET5" s="67"/>
      <c r="EU5" s="67"/>
      <c r="EV5" s="67"/>
      <c r="EW5" s="67"/>
      <c r="EX5" s="67"/>
      <c r="EY5" s="67"/>
      <c r="EZ5" s="67"/>
      <c r="FA5" s="67"/>
      <c r="FB5" s="67"/>
      <c r="FC5" s="67"/>
      <c r="FD5" s="67"/>
      <c r="FE5" s="67"/>
      <c r="FF5" s="67"/>
      <c r="FG5" s="67"/>
      <c r="FH5" s="67"/>
      <c r="FI5" s="67"/>
      <c r="FJ5" s="67"/>
      <c r="FK5" s="67"/>
      <c r="FL5" s="67"/>
      <c r="FM5" s="67"/>
      <c r="FN5" s="67"/>
      <c r="FO5" s="67"/>
      <c r="FP5" s="67"/>
      <c r="FQ5" s="67"/>
      <c r="FR5" s="67"/>
      <c r="FS5" s="67"/>
      <c r="FT5" s="67"/>
      <c r="FU5" s="67"/>
      <c r="FV5" s="67"/>
      <c r="FW5" s="67"/>
      <c r="FX5" s="67"/>
      <c r="FY5" s="67"/>
      <c r="FZ5" s="67"/>
      <c r="GA5" s="67"/>
      <c r="GB5" s="67"/>
      <c r="GC5" s="67"/>
      <c r="GD5" s="67"/>
      <c r="GE5" s="67"/>
      <c r="GF5" s="67"/>
      <c r="GG5" s="67"/>
      <c r="GH5" s="67"/>
      <c r="GI5" s="67"/>
      <c r="GJ5" s="67"/>
      <c r="GK5" s="67"/>
      <c r="GL5" s="67"/>
      <c r="GM5" s="67"/>
      <c r="GN5" s="67"/>
      <c r="GO5" s="67"/>
      <c r="GP5" s="67"/>
      <c r="GQ5" s="67"/>
      <c r="GR5" s="67"/>
      <c r="GS5" s="67"/>
      <c r="GT5" s="67"/>
      <c r="GU5" s="67"/>
      <c r="GV5" s="67"/>
      <c r="GW5" s="67"/>
      <c r="GX5" s="67"/>
      <c r="GY5" s="67"/>
      <c r="GZ5" s="67"/>
      <c r="HA5" s="67"/>
      <c r="HB5" s="67"/>
      <c r="HC5" s="67"/>
      <c r="HD5" s="67"/>
      <c r="HE5" s="67"/>
      <c r="HF5" s="67"/>
      <c r="HG5" s="67"/>
      <c r="HH5" s="67"/>
      <c r="HI5" s="67"/>
      <c r="HJ5" s="67"/>
      <c r="HK5" s="67"/>
      <c r="HL5" s="67"/>
      <c r="HM5" s="67"/>
      <c r="HN5" s="67"/>
      <c r="HO5" s="67"/>
      <c r="HP5" s="67"/>
      <c r="HQ5" s="67"/>
      <c r="HR5" s="67"/>
      <c r="HS5" s="67"/>
      <c r="HT5" s="67"/>
      <c r="HU5" s="67"/>
      <c r="HV5" s="67"/>
      <c r="HW5" s="67"/>
      <c r="HX5" s="67"/>
      <c r="HY5" s="67"/>
      <c r="HZ5" s="67"/>
    </row>
    <row r="6" s="30" customFormat="1" ht="22" customHeight="1" spans="1:234">
      <c r="A6" s="10">
        <v>2</v>
      </c>
      <c r="B6" s="8" t="s">
        <v>483</v>
      </c>
      <c r="C6" s="13" t="s">
        <v>282</v>
      </c>
      <c r="D6" s="14"/>
      <c r="E6" s="14"/>
      <c r="F6" s="14"/>
      <c r="G6" s="15"/>
      <c r="H6" s="16">
        <f>6.07*3.84</f>
        <v>23.31</v>
      </c>
      <c r="I6" s="12">
        <v>499</v>
      </c>
      <c r="J6" s="43">
        <f>H6*I6</f>
        <v>11632</v>
      </c>
      <c r="K6" s="16" t="s">
        <v>484</v>
      </c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67"/>
      <c r="AE6" s="67"/>
      <c r="AF6" s="67"/>
      <c r="AG6" s="67"/>
      <c r="AH6" s="67"/>
      <c r="AI6" s="67"/>
      <c r="AJ6" s="67"/>
      <c r="AK6" s="67"/>
      <c r="AL6" s="67"/>
      <c r="AM6" s="67"/>
      <c r="AN6" s="67"/>
      <c r="AO6" s="67"/>
      <c r="AP6" s="67"/>
      <c r="AQ6" s="67"/>
      <c r="AR6" s="67"/>
      <c r="AS6" s="67"/>
      <c r="AT6" s="67"/>
      <c r="AU6" s="67"/>
      <c r="AV6" s="67"/>
      <c r="AW6" s="67"/>
      <c r="AX6" s="67"/>
      <c r="AY6" s="67"/>
      <c r="AZ6" s="67"/>
      <c r="BA6" s="67"/>
      <c r="BB6" s="67"/>
      <c r="BC6" s="67"/>
      <c r="BD6" s="67"/>
      <c r="BE6" s="67"/>
      <c r="BF6" s="67"/>
      <c r="BG6" s="67"/>
      <c r="BH6" s="67"/>
      <c r="BI6" s="67"/>
      <c r="BJ6" s="67"/>
      <c r="BK6" s="67"/>
      <c r="BL6" s="67"/>
      <c r="BM6" s="67"/>
      <c r="BN6" s="67"/>
      <c r="BO6" s="67"/>
      <c r="BP6" s="67"/>
      <c r="BQ6" s="67"/>
      <c r="BR6" s="67"/>
      <c r="BS6" s="67"/>
      <c r="BT6" s="67"/>
      <c r="BU6" s="67"/>
      <c r="BV6" s="67"/>
      <c r="BW6" s="67"/>
      <c r="BX6" s="67"/>
      <c r="BY6" s="67"/>
      <c r="BZ6" s="67"/>
      <c r="CA6" s="67"/>
      <c r="CB6" s="67"/>
      <c r="CC6" s="67"/>
      <c r="CD6" s="67"/>
      <c r="CE6" s="67"/>
      <c r="CF6" s="67"/>
      <c r="CG6" s="67"/>
      <c r="CH6" s="67"/>
      <c r="CI6" s="67"/>
      <c r="CJ6" s="67"/>
      <c r="CK6" s="67"/>
      <c r="CL6" s="67"/>
      <c r="CM6" s="67"/>
      <c r="CN6" s="67"/>
      <c r="CO6" s="67"/>
      <c r="CP6" s="67"/>
      <c r="CQ6" s="67"/>
      <c r="CR6" s="67"/>
      <c r="CS6" s="67"/>
      <c r="CT6" s="67"/>
      <c r="CU6" s="67"/>
      <c r="CV6" s="67"/>
      <c r="CW6" s="67"/>
      <c r="CX6" s="67"/>
      <c r="CY6" s="67"/>
      <c r="CZ6" s="67"/>
      <c r="DA6" s="67"/>
      <c r="DB6" s="67"/>
      <c r="DC6" s="67"/>
      <c r="DD6" s="67"/>
      <c r="DE6" s="67"/>
      <c r="DF6" s="67"/>
      <c r="DG6" s="67"/>
      <c r="DH6" s="67"/>
      <c r="DI6" s="67"/>
      <c r="DJ6" s="67"/>
      <c r="DK6" s="67"/>
      <c r="DL6" s="67"/>
      <c r="DM6" s="67"/>
      <c r="DN6" s="67"/>
      <c r="DO6" s="67"/>
      <c r="DP6" s="67"/>
      <c r="DQ6" s="67"/>
      <c r="DR6" s="67"/>
      <c r="DS6" s="67"/>
      <c r="DT6" s="67"/>
      <c r="DU6" s="67"/>
      <c r="DV6" s="67"/>
      <c r="DW6" s="67"/>
      <c r="DX6" s="67"/>
      <c r="DY6" s="67"/>
      <c r="DZ6" s="67"/>
      <c r="EA6" s="67"/>
      <c r="EB6" s="67"/>
      <c r="EC6" s="67"/>
      <c r="ED6" s="67"/>
      <c r="EE6" s="67"/>
      <c r="EF6" s="67"/>
      <c r="EG6" s="67"/>
      <c r="EH6" s="67"/>
      <c r="EI6" s="67"/>
      <c r="EJ6" s="67"/>
      <c r="EK6" s="67"/>
      <c r="EL6" s="67"/>
      <c r="EM6" s="67"/>
      <c r="EN6" s="67"/>
      <c r="EO6" s="67"/>
      <c r="EP6" s="67"/>
      <c r="EQ6" s="67"/>
      <c r="ER6" s="67"/>
      <c r="ES6" s="67"/>
      <c r="ET6" s="67"/>
      <c r="EU6" s="67"/>
      <c r="EV6" s="67"/>
      <c r="EW6" s="67"/>
      <c r="EX6" s="67"/>
      <c r="EY6" s="67"/>
      <c r="EZ6" s="67"/>
      <c r="FA6" s="67"/>
      <c r="FB6" s="67"/>
      <c r="FC6" s="67"/>
      <c r="FD6" s="67"/>
      <c r="FE6" s="67"/>
      <c r="FF6" s="67"/>
      <c r="FG6" s="67"/>
      <c r="FH6" s="67"/>
      <c r="FI6" s="67"/>
      <c r="FJ6" s="67"/>
      <c r="FK6" s="67"/>
      <c r="FL6" s="67"/>
      <c r="FM6" s="67"/>
      <c r="FN6" s="67"/>
      <c r="FO6" s="67"/>
      <c r="FP6" s="67"/>
      <c r="FQ6" s="67"/>
      <c r="FR6" s="67"/>
      <c r="FS6" s="67"/>
      <c r="FT6" s="67"/>
      <c r="FU6" s="67"/>
      <c r="FV6" s="67"/>
      <c r="FW6" s="67"/>
      <c r="FX6" s="67"/>
      <c r="FY6" s="67"/>
      <c r="FZ6" s="67"/>
      <c r="GA6" s="67"/>
      <c r="GB6" s="67"/>
      <c r="GC6" s="67"/>
      <c r="GD6" s="67"/>
      <c r="GE6" s="67"/>
      <c r="GF6" s="67"/>
      <c r="GG6" s="67"/>
      <c r="GH6" s="67"/>
      <c r="GI6" s="67"/>
      <c r="GJ6" s="67"/>
      <c r="GK6" s="67"/>
      <c r="GL6" s="67"/>
      <c r="GM6" s="67"/>
      <c r="GN6" s="67"/>
      <c r="GO6" s="67"/>
      <c r="GP6" s="67"/>
      <c r="GQ6" s="67"/>
      <c r="GR6" s="67"/>
      <c r="GS6" s="67"/>
      <c r="GT6" s="67"/>
      <c r="GU6" s="67"/>
      <c r="GV6" s="67"/>
      <c r="GW6" s="67"/>
      <c r="GX6" s="67"/>
      <c r="GY6" s="67"/>
      <c r="GZ6" s="67"/>
      <c r="HA6" s="67"/>
      <c r="HB6" s="67"/>
      <c r="HC6" s="67"/>
      <c r="HD6" s="67"/>
      <c r="HE6" s="67"/>
      <c r="HF6" s="67"/>
      <c r="HG6" s="67"/>
      <c r="HH6" s="67"/>
      <c r="HI6" s="67"/>
      <c r="HJ6" s="67"/>
      <c r="HK6" s="67"/>
      <c r="HL6" s="67"/>
      <c r="HM6" s="67"/>
      <c r="HN6" s="67"/>
      <c r="HO6" s="67"/>
      <c r="HP6" s="67"/>
      <c r="HQ6" s="67"/>
      <c r="HR6" s="67"/>
      <c r="HS6" s="67"/>
      <c r="HT6" s="67"/>
      <c r="HU6" s="67"/>
      <c r="HV6" s="67"/>
      <c r="HW6" s="67"/>
      <c r="HX6" s="67"/>
      <c r="HY6" s="67"/>
      <c r="HZ6" s="67"/>
    </row>
    <row r="7" s="30" customFormat="1" ht="22" customHeight="1" spans="1:234">
      <c r="A7" s="10">
        <v>3</v>
      </c>
      <c r="B7" s="8" t="s">
        <v>485</v>
      </c>
      <c r="C7" s="13" t="s">
        <v>282</v>
      </c>
      <c r="D7" s="14"/>
      <c r="E7" s="14"/>
      <c r="F7" s="14"/>
      <c r="G7" s="15"/>
      <c r="H7" s="16">
        <f>6.46*7.05</f>
        <v>45.54</v>
      </c>
      <c r="I7" s="12">
        <v>645</v>
      </c>
      <c r="J7" s="43">
        <f>H7*I7</f>
        <v>29373</v>
      </c>
      <c r="K7" s="16" t="s">
        <v>486</v>
      </c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67"/>
      <c r="Y7" s="67"/>
      <c r="Z7" s="67"/>
      <c r="AA7" s="67"/>
      <c r="AB7" s="67"/>
      <c r="AC7" s="67"/>
      <c r="AD7" s="67"/>
      <c r="AE7" s="67"/>
      <c r="AF7" s="67"/>
      <c r="AG7" s="67"/>
      <c r="AH7" s="67"/>
      <c r="AI7" s="67"/>
      <c r="AJ7" s="67"/>
      <c r="AK7" s="67"/>
      <c r="AL7" s="67"/>
      <c r="AM7" s="67"/>
      <c r="AN7" s="67"/>
      <c r="AO7" s="67"/>
      <c r="AP7" s="67"/>
      <c r="AQ7" s="67"/>
      <c r="AR7" s="67"/>
      <c r="AS7" s="67"/>
      <c r="AT7" s="67"/>
      <c r="AU7" s="67"/>
      <c r="AV7" s="67"/>
      <c r="AW7" s="67"/>
      <c r="AX7" s="67"/>
      <c r="AY7" s="67"/>
      <c r="AZ7" s="67"/>
      <c r="BA7" s="67"/>
      <c r="BB7" s="67"/>
      <c r="BC7" s="67"/>
      <c r="BD7" s="67"/>
      <c r="BE7" s="67"/>
      <c r="BF7" s="67"/>
      <c r="BG7" s="67"/>
      <c r="BH7" s="67"/>
      <c r="BI7" s="67"/>
      <c r="BJ7" s="67"/>
      <c r="BK7" s="67"/>
      <c r="BL7" s="67"/>
      <c r="BM7" s="67"/>
      <c r="BN7" s="67"/>
      <c r="BO7" s="67"/>
      <c r="BP7" s="67"/>
      <c r="BQ7" s="67"/>
      <c r="BR7" s="67"/>
      <c r="BS7" s="67"/>
      <c r="BT7" s="67"/>
      <c r="BU7" s="67"/>
      <c r="BV7" s="67"/>
      <c r="BW7" s="67"/>
      <c r="BX7" s="67"/>
      <c r="BY7" s="67"/>
      <c r="BZ7" s="67"/>
      <c r="CA7" s="67"/>
      <c r="CB7" s="67"/>
      <c r="CC7" s="67"/>
      <c r="CD7" s="67"/>
      <c r="CE7" s="67"/>
      <c r="CF7" s="67"/>
      <c r="CG7" s="67"/>
      <c r="CH7" s="67"/>
      <c r="CI7" s="67"/>
      <c r="CJ7" s="67"/>
      <c r="CK7" s="67"/>
      <c r="CL7" s="67"/>
      <c r="CM7" s="67"/>
      <c r="CN7" s="67"/>
      <c r="CO7" s="67"/>
      <c r="CP7" s="67"/>
      <c r="CQ7" s="67"/>
      <c r="CR7" s="67"/>
      <c r="CS7" s="67"/>
      <c r="CT7" s="67"/>
      <c r="CU7" s="67"/>
      <c r="CV7" s="67"/>
      <c r="CW7" s="67"/>
      <c r="CX7" s="67"/>
      <c r="CY7" s="67"/>
      <c r="CZ7" s="67"/>
      <c r="DA7" s="67"/>
      <c r="DB7" s="67"/>
      <c r="DC7" s="67"/>
      <c r="DD7" s="67"/>
      <c r="DE7" s="67"/>
      <c r="DF7" s="67"/>
      <c r="DG7" s="67"/>
      <c r="DH7" s="67"/>
      <c r="DI7" s="67"/>
      <c r="DJ7" s="67"/>
      <c r="DK7" s="67"/>
      <c r="DL7" s="67"/>
      <c r="DM7" s="67"/>
      <c r="DN7" s="67"/>
      <c r="DO7" s="67"/>
      <c r="DP7" s="67"/>
      <c r="DQ7" s="67"/>
      <c r="DR7" s="67"/>
      <c r="DS7" s="67"/>
      <c r="DT7" s="67"/>
      <c r="DU7" s="67"/>
      <c r="DV7" s="67"/>
      <c r="DW7" s="67"/>
      <c r="DX7" s="67"/>
      <c r="DY7" s="67"/>
      <c r="DZ7" s="67"/>
      <c r="EA7" s="67"/>
      <c r="EB7" s="67"/>
      <c r="EC7" s="67"/>
      <c r="ED7" s="67"/>
      <c r="EE7" s="67"/>
      <c r="EF7" s="67"/>
      <c r="EG7" s="67"/>
      <c r="EH7" s="67"/>
      <c r="EI7" s="67"/>
      <c r="EJ7" s="67"/>
      <c r="EK7" s="67"/>
      <c r="EL7" s="67"/>
      <c r="EM7" s="67"/>
      <c r="EN7" s="67"/>
      <c r="EO7" s="67"/>
      <c r="EP7" s="67"/>
      <c r="EQ7" s="67"/>
      <c r="ER7" s="67"/>
      <c r="ES7" s="67"/>
      <c r="ET7" s="67"/>
      <c r="EU7" s="67"/>
      <c r="EV7" s="67"/>
      <c r="EW7" s="67"/>
      <c r="EX7" s="67"/>
      <c r="EY7" s="67"/>
      <c r="EZ7" s="67"/>
      <c r="FA7" s="67"/>
      <c r="FB7" s="67"/>
      <c r="FC7" s="67"/>
      <c r="FD7" s="67"/>
      <c r="FE7" s="67"/>
      <c r="FF7" s="67"/>
      <c r="FG7" s="67"/>
      <c r="FH7" s="67"/>
      <c r="FI7" s="67"/>
      <c r="FJ7" s="67"/>
      <c r="FK7" s="67"/>
      <c r="FL7" s="67"/>
      <c r="FM7" s="67"/>
      <c r="FN7" s="67"/>
      <c r="FO7" s="67"/>
      <c r="FP7" s="67"/>
      <c r="FQ7" s="67"/>
      <c r="FR7" s="67"/>
      <c r="FS7" s="67"/>
      <c r="FT7" s="67"/>
      <c r="FU7" s="67"/>
      <c r="FV7" s="67"/>
      <c r="FW7" s="67"/>
      <c r="FX7" s="67"/>
      <c r="FY7" s="67"/>
      <c r="FZ7" s="67"/>
      <c r="GA7" s="67"/>
      <c r="GB7" s="67"/>
      <c r="GC7" s="67"/>
      <c r="GD7" s="67"/>
      <c r="GE7" s="67"/>
      <c r="GF7" s="67"/>
      <c r="GG7" s="67"/>
      <c r="GH7" s="67"/>
      <c r="GI7" s="67"/>
      <c r="GJ7" s="67"/>
      <c r="GK7" s="67"/>
      <c r="GL7" s="67"/>
      <c r="GM7" s="67"/>
      <c r="GN7" s="67"/>
      <c r="GO7" s="67"/>
      <c r="GP7" s="67"/>
      <c r="GQ7" s="67"/>
      <c r="GR7" s="67"/>
      <c r="GS7" s="67"/>
      <c r="GT7" s="67"/>
      <c r="GU7" s="67"/>
      <c r="GV7" s="67"/>
      <c r="GW7" s="67"/>
      <c r="GX7" s="67"/>
      <c r="GY7" s="67"/>
      <c r="GZ7" s="67"/>
      <c r="HA7" s="67"/>
      <c r="HB7" s="67"/>
      <c r="HC7" s="67"/>
      <c r="HD7" s="67"/>
      <c r="HE7" s="67"/>
      <c r="HF7" s="67"/>
      <c r="HG7" s="67"/>
      <c r="HH7" s="67"/>
      <c r="HI7" s="67"/>
      <c r="HJ7" s="67"/>
      <c r="HK7" s="67"/>
      <c r="HL7" s="67"/>
      <c r="HM7" s="67"/>
      <c r="HN7" s="67"/>
      <c r="HO7" s="67"/>
      <c r="HP7" s="67"/>
      <c r="HQ7" s="67"/>
      <c r="HR7" s="67"/>
      <c r="HS7" s="67"/>
      <c r="HT7" s="67"/>
      <c r="HU7" s="67"/>
      <c r="HV7" s="67"/>
      <c r="HW7" s="67"/>
      <c r="HX7" s="67"/>
      <c r="HY7" s="67"/>
      <c r="HZ7" s="67"/>
    </row>
    <row r="8" s="30" customFormat="1" ht="22" customHeight="1" spans="1:234">
      <c r="A8" s="10"/>
      <c r="B8" s="10"/>
      <c r="C8" s="13"/>
      <c r="D8" s="14"/>
      <c r="E8" s="14"/>
      <c r="F8" s="14"/>
      <c r="G8" s="15"/>
      <c r="H8" s="16"/>
      <c r="I8" s="12"/>
      <c r="J8" s="43"/>
      <c r="K8" s="68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67"/>
      <c r="Y8" s="67"/>
      <c r="Z8" s="67"/>
      <c r="AA8" s="67"/>
      <c r="AB8" s="67"/>
      <c r="AC8" s="67"/>
      <c r="AD8" s="67"/>
      <c r="AE8" s="67"/>
      <c r="AF8" s="67"/>
      <c r="AG8" s="67"/>
      <c r="AH8" s="67"/>
      <c r="AI8" s="67"/>
      <c r="AJ8" s="67"/>
      <c r="AK8" s="67"/>
      <c r="AL8" s="67"/>
      <c r="AM8" s="67"/>
      <c r="AN8" s="67"/>
      <c r="AO8" s="67"/>
      <c r="AP8" s="67"/>
      <c r="AQ8" s="67"/>
      <c r="AR8" s="67"/>
      <c r="AS8" s="67"/>
      <c r="AT8" s="67"/>
      <c r="AU8" s="67"/>
      <c r="AV8" s="67"/>
      <c r="AW8" s="67"/>
      <c r="AX8" s="67"/>
      <c r="AY8" s="67"/>
      <c r="AZ8" s="67"/>
      <c r="BA8" s="67"/>
      <c r="BB8" s="67"/>
      <c r="BC8" s="67"/>
      <c r="BD8" s="67"/>
      <c r="BE8" s="67"/>
      <c r="BF8" s="67"/>
      <c r="BG8" s="67"/>
      <c r="BH8" s="67"/>
      <c r="BI8" s="67"/>
      <c r="BJ8" s="67"/>
      <c r="BK8" s="67"/>
      <c r="BL8" s="67"/>
      <c r="BM8" s="67"/>
      <c r="BN8" s="67"/>
      <c r="BO8" s="67"/>
      <c r="BP8" s="67"/>
      <c r="BQ8" s="67"/>
      <c r="BR8" s="67"/>
      <c r="BS8" s="67"/>
      <c r="BT8" s="67"/>
      <c r="BU8" s="67"/>
      <c r="BV8" s="67"/>
      <c r="BW8" s="67"/>
      <c r="BX8" s="67"/>
      <c r="BY8" s="67"/>
      <c r="BZ8" s="67"/>
      <c r="CA8" s="67"/>
      <c r="CB8" s="67"/>
      <c r="CC8" s="67"/>
      <c r="CD8" s="67"/>
      <c r="CE8" s="67"/>
      <c r="CF8" s="67"/>
      <c r="CG8" s="67"/>
      <c r="CH8" s="67"/>
      <c r="CI8" s="67"/>
      <c r="CJ8" s="67"/>
      <c r="CK8" s="67"/>
      <c r="CL8" s="67"/>
      <c r="CM8" s="67"/>
      <c r="CN8" s="67"/>
      <c r="CO8" s="67"/>
      <c r="CP8" s="67"/>
      <c r="CQ8" s="67"/>
      <c r="CR8" s="67"/>
      <c r="CS8" s="67"/>
      <c r="CT8" s="67"/>
      <c r="CU8" s="67"/>
      <c r="CV8" s="67"/>
      <c r="CW8" s="67"/>
      <c r="CX8" s="67"/>
      <c r="CY8" s="67"/>
      <c r="CZ8" s="67"/>
      <c r="DA8" s="67"/>
      <c r="DB8" s="67"/>
      <c r="DC8" s="67"/>
      <c r="DD8" s="67"/>
      <c r="DE8" s="67"/>
      <c r="DF8" s="67"/>
      <c r="DG8" s="67"/>
      <c r="DH8" s="67"/>
      <c r="DI8" s="67"/>
      <c r="DJ8" s="67"/>
      <c r="DK8" s="67"/>
      <c r="DL8" s="67"/>
      <c r="DM8" s="67"/>
      <c r="DN8" s="67"/>
      <c r="DO8" s="67"/>
      <c r="DP8" s="67"/>
      <c r="DQ8" s="67"/>
      <c r="DR8" s="67"/>
      <c r="DS8" s="67"/>
      <c r="DT8" s="67"/>
      <c r="DU8" s="67"/>
      <c r="DV8" s="67"/>
      <c r="DW8" s="67"/>
      <c r="DX8" s="67"/>
      <c r="DY8" s="67"/>
      <c r="DZ8" s="67"/>
      <c r="EA8" s="67"/>
      <c r="EB8" s="67"/>
      <c r="EC8" s="67"/>
      <c r="ED8" s="67"/>
      <c r="EE8" s="67"/>
      <c r="EF8" s="67"/>
      <c r="EG8" s="67"/>
      <c r="EH8" s="67"/>
      <c r="EI8" s="67"/>
      <c r="EJ8" s="67"/>
      <c r="EK8" s="67"/>
      <c r="EL8" s="67"/>
      <c r="EM8" s="67"/>
      <c r="EN8" s="67"/>
      <c r="EO8" s="67"/>
      <c r="EP8" s="67"/>
      <c r="EQ8" s="67"/>
      <c r="ER8" s="67"/>
      <c r="ES8" s="67"/>
      <c r="ET8" s="67"/>
      <c r="EU8" s="67"/>
      <c r="EV8" s="67"/>
      <c r="EW8" s="67"/>
      <c r="EX8" s="67"/>
      <c r="EY8" s="67"/>
      <c r="EZ8" s="67"/>
      <c r="FA8" s="67"/>
      <c r="FB8" s="67"/>
      <c r="FC8" s="67"/>
      <c r="FD8" s="67"/>
      <c r="FE8" s="67"/>
      <c r="FF8" s="67"/>
      <c r="FG8" s="67"/>
      <c r="FH8" s="67"/>
      <c r="FI8" s="67"/>
      <c r="FJ8" s="67"/>
      <c r="FK8" s="67"/>
      <c r="FL8" s="67"/>
      <c r="FM8" s="67"/>
      <c r="FN8" s="67"/>
      <c r="FO8" s="67"/>
      <c r="FP8" s="67"/>
      <c r="FQ8" s="67"/>
      <c r="FR8" s="67"/>
      <c r="FS8" s="67"/>
      <c r="FT8" s="67"/>
      <c r="FU8" s="67"/>
      <c r="FV8" s="67"/>
      <c r="FW8" s="67"/>
      <c r="FX8" s="67"/>
      <c r="FY8" s="67"/>
      <c r="FZ8" s="67"/>
      <c r="GA8" s="67"/>
      <c r="GB8" s="67"/>
      <c r="GC8" s="67"/>
      <c r="GD8" s="67"/>
      <c r="GE8" s="67"/>
      <c r="GF8" s="67"/>
      <c r="GG8" s="67"/>
      <c r="GH8" s="67"/>
      <c r="GI8" s="67"/>
      <c r="GJ8" s="67"/>
      <c r="GK8" s="67"/>
      <c r="GL8" s="67"/>
      <c r="GM8" s="67"/>
      <c r="GN8" s="67"/>
      <c r="GO8" s="67"/>
      <c r="GP8" s="67"/>
      <c r="GQ8" s="67"/>
      <c r="GR8" s="67"/>
      <c r="GS8" s="67"/>
      <c r="GT8" s="67"/>
      <c r="GU8" s="67"/>
      <c r="GV8" s="67"/>
      <c r="GW8" s="67"/>
      <c r="GX8" s="67"/>
      <c r="GY8" s="67"/>
      <c r="GZ8" s="67"/>
      <c r="HA8" s="67"/>
      <c r="HB8" s="67"/>
      <c r="HC8" s="67"/>
      <c r="HD8" s="67"/>
      <c r="HE8" s="67"/>
      <c r="HF8" s="67"/>
      <c r="HG8" s="67"/>
      <c r="HH8" s="67"/>
      <c r="HI8" s="67"/>
      <c r="HJ8" s="67"/>
      <c r="HK8" s="67"/>
      <c r="HL8" s="67"/>
      <c r="HM8" s="67"/>
      <c r="HN8" s="67"/>
      <c r="HO8" s="67"/>
      <c r="HP8" s="67"/>
      <c r="HQ8" s="67"/>
      <c r="HR8" s="67"/>
      <c r="HS8" s="67"/>
      <c r="HT8" s="67"/>
      <c r="HU8" s="67"/>
      <c r="HV8" s="67"/>
      <c r="HW8" s="67"/>
      <c r="HX8" s="67"/>
      <c r="HY8" s="67"/>
      <c r="HZ8" s="67"/>
    </row>
    <row r="9" s="30" customFormat="1" ht="22" customHeight="1" spans="1:234">
      <c r="A9" s="10"/>
      <c r="B9" s="10"/>
      <c r="C9" s="18" t="s">
        <v>99</v>
      </c>
      <c r="D9" s="19"/>
      <c r="E9" s="19"/>
      <c r="F9" s="19"/>
      <c r="G9" s="20"/>
      <c r="H9" s="16">
        <f>SUM(H5:H8)</f>
        <v>111.16</v>
      </c>
      <c r="I9" s="12"/>
      <c r="J9" s="43">
        <f>SUM(J5:J8)</f>
        <v>68083</v>
      </c>
      <c r="K9" s="68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67"/>
      <c r="Y9" s="67"/>
      <c r="Z9" s="67"/>
      <c r="AA9" s="67"/>
      <c r="AB9" s="67"/>
      <c r="AC9" s="67"/>
      <c r="AD9" s="67"/>
      <c r="AE9" s="67"/>
      <c r="AF9" s="67"/>
      <c r="AG9" s="67"/>
      <c r="AH9" s="67"/>
      <c r="AI9" s="67"/>
      <c r="AJ9" s="67"/>
      <c r="AK9" s="67"/>
      <c r="AL9" s="67"/>
      <c r="AM9" s="67"/>
      <c r="AN9" s="67"/>
      <c r="AO9" s="67"/>
      <c r="AP9" s="67"/>
      <c r="AQ9" s="67"/>
      <c r="AR9" s="67"/>
      <c r="AS9" s="67"/>
      <c r="AT9" s="67"/>
      <c r="AU9" s="67"/>
      <c r="AV9" s="67"/>
      <c r="AW9" s="67"/>
      <c r="AX9" s="67"/>
      <c r="AY9" s="67"/>
      <c r="AZ9" s="67"/>
      <c r="BA9" s="67"/>
      <c r="BB9" s="67"/>
      <c r="BC9" s="67"/>
      <c r="BD9" s="67"/>
      <c r="BE9" s="67"/>
      <c r="BF9" s="67"/>
      <c r="BG9" s="67"/>
      <c r="BH9" s="67"/>
      <c r="BI9" s="67"/>
      <c r="BJ9" s="67"/>
      <c r="BK9" s="67"/>
      <c r="BL9" s="67"/>
      <c r="BM9" s="67"/>
      <c r="BN9" s="67"/>
      <c r="BO9" s="67"/>
      <c r="BP9" s="67"/>
      <c r="BQ9" s="67"/>
      <c r="BR9" s="67"/>
      <c r="BS9" s="67"/>
      <c r="BT9" s="67"/>
      <c r="BU9" s="67"/>
      <c r="BV9" s="67"/>
      <c r="BW9" s="67"/>
      <c r="BX9" s="67"/>
      <c r="BY9" s="67"/>
      <c r="BZ9" s="67"/>
      <c r="CA9" s="67"/>
      <c r="CB9" s="67"/>
      <c r="CC9" s="67"/>
      <c r="CD9" s="67"/>
      <c r="CE9" s="67"/>
      <c r="CF9" s="67"/>
      <c r="CG9" s="67"/>
      <c r="CH9" s="67"/>
      <c r="CI9" s="67"/>
      <c r="CJ9" s="67"/>
      <c r="CK9" s="67"/>
      <c r="CL9" s="67"/>
      <c r="CM9" s="67"/>
      <c r="CN9" s="67"/>
      <c r="CO9" s="67"/>
      <c r="CP9" s="67"/>
      <c r="CQ9" s="67"/>
      <c r="CR9" s="67"/>
      <c r="CS9" s="67"/>
      <c r="CT9" s="67"/>
      <c r="CU9" s="67"/>
      <c r="CV9" s="67"/>
      <c r="CW9" s="67"/>
      <c r="CX9" s="67"/>
      <c r="CY9" s="67"/>
      <c r="CZ9" s="67"/>
      <c r="DA9" s="67"/>
      <c r="DB9" s="67"/>
      <c r="DC9" s="67"/>
      <c r="DD9" s="67"/>
      <c r="DE9" s="67"/>
      <c r="DF9" s="67"/>
      <c r="DG9" s="67"/>
      <c r="DH9" s="67"/>
      <c r="DI9" s="67"/>
      <c r="DJ9" s="67"/>
      <c r="DK9" s="67"/>
      <c r="DL9" s="67"/>
      <c r="DM9" s="67"/>
      <c r="DN9" s="67"/>
      <c r="DO9" s="67"/>
      <c r="DP9" s="67"/>
      <c r="DQ9" s="67"/>
      <c r="DR9" s="67"/>
      <c r="DS9" s="67"/>
      <c r="DT9" s="67"/>
      <c r="DU9" s="67"/>
      <c r="DV9" s="67"/>
      <c r="DW9" s="67"/>
      <c r="DX9" s="67"/>
      <c r="DY9" s="67"/>
      <c r="DZ9" s="67"/>
      <c r="EA9" s="67"/>
      <c r="EB9" s="67"/>
      <c r="EC9" s="67"/>
      <c r="ED9" s="67"/>
      <c r="EE9" s="67"/>
      <c r="EF9" s="67"/>
      <c r="EG9" s="67"/>
      <c r="EH9" s="67"/>
      <c r="EI9" s="67"/>
      <c r="EJ9" s="67"/>
      <c r="EK9" s="67"/>
      <c r="EL9" s="67"/>
      <c r="EM9" s="67"/>
      <c r="EN9" s="67"/>
      <c r="EO9" s="67"/>
      <c r="EP9" s="67"/>
      <c r="EQ9" s="67"/>
      <c r="ER9" s="67"/>
      <c r="ES9" s="67"/>
      <c r="ET9" s="67"/>
      <c r="EU9" s="67"/>
      <c r="EV9" s="67"/>
      <c r="EW9" s="67"/>
      <c r="EX9" s="67"/>
      <c r="EY9" s="67"/>
      <c r="EZ9" s="67"/>
      <c r="FA9" s="67"/>
      <c r="FB9" s="67"/>
      <c r="FC9" s="67"/>
      <c r="FD9" s="67"/>
      <c r="FE9" s="67"/>
      <c r="FF9" s="67"/>
      <c r="FG9" s="67"/>
      <c r="FH9" s="67"/>
      <c r="FI9" s="67"/>
      <c r="FJ9" s="67"/>
      <c r="FK9" s="67"/>
      <c r="FL9" s="67"/>
      <c r="FM9" s="67"/>
      <c r="FN9" s="67"/>
      <c r="FO9" s="67"/>
      <c r="FP9" s="67"/>
      <c r="FQ9" s="67"/>
      <c r="FR9" s="67"/>
      <c r="FS9" s="67"/>
      <c r="FT9" s="67"/>
      <c r="FU9" s="67"/>
      <c r="FV9" s="67"/>
      <c r="FW9" s="67"/>
      <c r="FX9" s="67"/>
      <c r="FY9" s="67"/>
      <c r="FZ9" s="67"/>
      <c r="GA9" s="67"/>
      <c r="GB9" s="67"/>
      <c r="GC9" s="67"/>
      <c r="GD9" s="67"/>
      <c r="GE9" s="67"/>
      <c r="GF9" s="67"/>
      <c r="GG9" s="67"/>
      <c r="GH9" s="67"/>
      <c r="GI9" s="67"/>
      <c r="GJ9" s="67"/>
      <c r="GK9" s="67"/>
      <c r="GL9" s="67"/>
      <c r="GM9" s="67"/>
      <c r="GN9" s="67"/>
      <c r="GO9" s="67"/>
      <c r="GP9" s="67"/>
      <c r="GQ9" s="67"/>
      <c r="GR9" s="67"/>
      <c r="GS9" s="67"/>
      <c r="GT9" s="67"/>
      <c r="GU9" s="67"/>
      <c r="GV9" s="67"/>
      <c r="GW9" s="67"/>
      <c r="GX9" s="67"/>
      <c r="GY9" s="67"/>
      <c r="GZ9" s="67"/>
      <c r="HA9" s="67"/>
      <c r="HB9" s="67"/>
      <c r="HC9" s="67"/>
      <c r="HD9" s="67"/>
      <c r="HE9" s="67"/>
      <c r="HF9" s="67"/>
      <c r="HG9" s="67"/>
      <c r="HH9" s="67"/>
      <c r="HI9" s="67"/>
      <c r="HJ9" s="67"/>
      <c r="HK9" s="67"/>
      <c r="HL9" s="67"/>
      <c r="HM9" s="67"/>
      <c r="HN9" s="67"/>
      <c r="HO9" s="67"/>
      <c r="HP9" s="67"/>
      <c r="HQ9" s="67"/>
      <c r="HR9" s="67"/>
      <c r="HS9" s="67"/>
      <c r="HT9" s="67"/>
      <c r="HU9" s="67"/>
      <c r="HV9" s="67"/>
      <c r="HW9" s="67"/>
      <c r="HX9" s="67"/>
      <c r="HY9" s="67"/>
      <c r="HZ9" s="67"/>
    </row>
    <row r="10" s="59" customFormat="1" ht="22" customHeight="1" spans="1:11">
      <c r="A10" s="71" t="s">
        <v>100</v>
      </c>
      <c r="B10" s="23"/>
      <c r="C10" s="23"/>
      <c r="D10" s="23"/>
      <c r="E10" s="23"/>
      <c r="F10" s="23"/>
      <c r="G10" s="23"/>
      <c r="H10" s="65"/>
      <c r="I10" s="65"/>
      <c r="J10" s="65"/>
      <c r="K10" s="70"/>
    </row>
    <row r="11" s="30" customFormat="1" ht="22" customHeight="1" spans="1:11">
      <c r="A11" s="10" t="s">
        <v>101</v>
      </c>
      <c r="B11" s="11" t="s">
        <v>102</v>
      </c>
      <c r="C11" s="16" t="s">
        <v>103</v>
      </c>
      <c r="D11" s="16"/>
      <c r="E11" s="16"/>
      <c r="F11" s="16"/>
      <c r="G11" s="16" t="s">
        <v>104</v>
      </c>
      <c r="H11" s="12" t="s">
        <v>105</v>
      </c>
      <c r="I11" s="11" t="s">
        <v>88</v>
      </c>
      <c r="J11" s="41" t="s">
        <v>89</v>
      </c>
      <c r="K11" s="10" t="s">
        <v>106</v>
      </c>
    </row>
    <row r="12" s="30" customFormat="1" ht="18" customHeight="1" spans="1:234">
      <c r="A12" s="10">
        <v>1</v>
      </c>
      <c r="B12" s="10" t="s">
        <v>110</v>
      </c>
      <c r="C12" s="10" t="s">
        <v>487</v>
      </c>
      <c r="D12" s="10"/>
      <c r="E12" s="10"/>
      <c r="F12" s="10"/>
      <c r="G12" s="16" t="s">
        <v>466</v>
      </c>
      <c r="H12" s="12">
        <v>12.4</v>
      </c>
      <c r="I12" s="25">
        <v>50</v>
      </c>
      <c r="J12" s="41">
        <f>H12*I12</f>
        <v>620</v>
      </c>
      <c r="K12" s="68"/>
      <c r="L12" s="67"/>
      <c r="M12" s="67"/>
      <c r="N12" s="67"/>
      <c r="O12" s="67"/>
      <c r="P12" s="67"/>
      <c r="Q12" s="67"/>
      <c r="R12" s="67"/>
      <c r="S12" s="67"/>
      <c r="T12" s="67"/>
      <c r="U12" s="67"/>
      <c r="V12" s="67"/>
      <c r="W12" s="67"/>
      <c r="X12" s="67"/>
      <c r="Y12" s="67"/>
      <c r="Z12" s="67"/>
      <c r="AA12" s="67"/>
      <c r="AB12" s="67"/>
      <c r="AC12" s="67"/>
      <c r="AD12" s="67"/>
      <c r="AE12" s="67"/>
      <c r="AF12" s="67"/>
      <c r="AG12" s="67"/>
      <c r="AH12" s="67"/>
      <c r="AI12" s="67"/>
      <c r="AJ12" s="67"/>
      <c r="AK12" s="67"/>
      <c r="AL12" s="67"/>
      <c r="AM12" s="67"/>
      <c r="AN12" s="67"/>
      <c r="AO12" s="67"/>
      <c r="AP12" s="67"/>
      <c r="AQ12" s="67"/>
      <c r="AR12" s="67"/>
      <c r="AS12" s="67"/>
      <c r="AT12" s="67"/>
      <c r="AU12" s="67"/>
      <c r="AV12" s="67"/>
      <c r="AW12" s="67"/>
      <c r="AX12" s="67"/>
      <c r="AY12" s="67"/>
      <c r="AZ12" s="67"/>
      <c r="BA12" s="67"/>
      <c r="BB12" s="67"/>
      <c r="BC12" s="67"/>
      <c r="BD12" s="67"/>
      <c r="BE12" s="67"/>
      <c r="BF12" s="67"/>
      <c r="BG12" s="67"/>
      <c r="BH12" s="67"/>
      <c r="BI12" s="67"/>
      <c r="BJ12" s="67"/>
      <c r="BK12" s="67"/>
      <c r="BL12" s="67"/>
      <c r="BM12" s="67"/>
      <c r="BN12" s="67"/>
      <c r="BO12" s="67"/>
      <c r="BP12" s="67"/>
      <c r="BQ12" s="67"/>
      <c r="BR12" s="67"/>
      <c r="BS12" s="67"/>
      <c r="BT12" s="67"/>
      <c r="BU12" s="67"/>
      <c r="BV12" s="67"/>
      <c r="BW12" s="67"/>
      <c r="BX12" s="67"/>
      <c r="BY12" s="67"/>
      <c r="BZ12" s="67"/>
      <c r="CA12" s="67"/>
      <c r="CB12" s="67"/>
      <c r="CC12" s="67"/>
      <c r="CD12" s="67"/>
      <c r="CE12" s="67"/>
      <c r="CF12" s="67"/>
      <c r="CG12" s="67"/>
      <c r="CH12" s="67"/>
      <c r="CI12" s="67"/>
      <c r="CJ12" s="67"/>
      <c r="CK12" s="67"/>
      <c r="CL12" s="67"/>
      <c r="CM12" s="67"/>
      <c r="CN12" s="67"/>
      <c r="CO12" s="67"/>
      <c r="CP12" s="67"/>
      <c r="CQ12" s="67"/>
      <c r="CR12" s="67"/>
      <c r="CS12" s="67"/>
      <c r="CT12" s="67"/>
      <c r="CU12" s="67"/>
      <c r="CV12" s="67"/>
      <c r="CW12" s="67"/>
      <c r="CX12" s="67"/>
      <c r="CY12" s="67"/>
      <c r="CZ12" s="67"/>
      <c r="DA12" s="67"/>
      <c r="DB12" s="67"/>
      <c r="DC12" s="67"/>
      <c r="DD12" s="67"/>
      <c r="DE12" s="67"/>
      <c r="DF12" s="67"/>
      <c r="DG12" s="67"/>
      <c r="DH12" s="67"/>
      <c r="DI12" s="67"/>
      <c r="DJ12" s="67"/>
      <c r="DK12" s="67"/>
      <c r="DL12" s="67"/>
      <c r="DM12" s="67"/>
      <c r="DN12" s="67"/>
      <c r="DO12" s="67"/>
      <c r="DP12" s="67"/>
      <c r="DQ12" s="67"/>
      <c r="DR12" s="67"/>
      <c r="DS12" s="67"/>
      <c r="DT12" s="67"/>
      <c r="DU12" s="67"/>
      <c r="DV12" s="67"/>
      <c r="DW12" s="67"/>
      <c r="DX12" s="67"/>
      <c r="DY12" s="67"/>
      <c r="DZ12" s="67"/>
      <c r="EA12" s="67"/>
      <c r="EB12" s="67"/>
      <c r="EC12" s="67"/>
      <c r="ED12" s="67"/>
      <c r="EE12" s="67"/>
      <c r="EF12" s="67"/>
      <c r="EG12" s="67"/>
      <c r="EH12" s="67"/>
      <c r="EI12" s="67"/>
      <c r="EJ12" s="67"/>
      <c r="EK12" s="67"/>
      <c r="EL12" s="67"/>
      <c r="EM12" s="67"/>
      <c r="EN12" s="67"/>
      <c r="EO12" s="67"/>
      <c r="EP12" s="67"/>
      <c r="EQ12" s="67"/>
      <c r="ER12" s="67"/>
      <c r="ES12" s="67"/>
      <c r="ET12" s="67"/>
      <c r="EU12" s="67"/>
      <c r="EV12" s="67"/>
      <c r="EW12" s="67"/>
      <c r="EX12" s="67"/>
      <c r="EY12" s="67"/>
      <c r="EZ12" s="67"/>
      <c r="FA12" s="67"/>
      <c r="FB12" s="67"/>
      <c r="FC12" s="67"/>
      <c r="FD12" s="67"/>
      <c r="FE12" s="67"/>
      <c r="FF12" s="67"/>
      <c r="FG12" s="67"/>
      <c r="FH12" s="67"/>
      <c r="FI12" s="67"/>
      <c r="FJ12" s="67"/>
      <c r="FK12" s="67"/>
      <c r="FL12" s="67"/>
      <c r="FM12" s="67"/>
      <c r="FN12" s="67"/>
      <c r="FO12" s="67"/>
      <c r="FP12" s="67"/>
      <c r="FQ12" s="67"/>
      <c r="FR12" s="67"/>
      <c r="FS12" s="67"/>
      <c r="FT12" s="67"/>
      <c r="FU12" s="67"/>
      <c r="FV12" s="67"/>
      <c r="FW12" s="67"/>
      <c r="FX12" s="67"/>
      <c r="FY12" s="67"/>
      <c r="FZ12" s="67"/>
      <c r="GA12" s="67"/>
      <c r="GB12" s="67"/>
      <c r="GC12" s="67"/>
      <c r="GD12" s="67"/>
      <c r="GE12" s="67"/>
      <c r="GF12" s="67"/>
      <c r="GG12" s="67"/>
      <c r="GH12" s="67"/>
      <c r="GI12" s="67"/>
      <c r="GJ12" s="67"/>
      <c r="GK12" s="67"/>
      <c r="GL12" s="67"/>
      <c r="GM12" s="67"/>
      <c r="GN12" s="67"/>
      <c r="GO12" s="67"/>
      <c r="GP12" s="67"/>
      <c r="GQ12" s="67"/>
      <c r="GR12" s="67"/>
      <c r="GS12" s="67"/>
      <c r="GT12" s="67"/>
      <c r="GU12" s="67"/>
      <c r="GV12" s="67"/>
      <c r="GW12" s="67"/>
      <c r="GX12" s="67"/>
      <c r="GY12" s="67"/>
      <c r="GZ12" s="67"/>
      <c r="HA12" s="67"/>
      <c r="HB12" s="67"/>
      <c r="HC12" s="67"/>
      <c r="HD12" s="67"/>
      <c r="HE12" s="67"/>
      <c r="HF12" s="67"/>
      <c r="HG12" s="67"/>
      <c r="HH12" s="67"/>
      <c r="HI12" s="67"/>
      <c r="HJ12" s="67"/>
      <c r="HK12" s="67"/>
      <c r="HL12" s="67"/>
      <c r="HM12" s="67"/>
      <c r="HN12" s="67"/>
      <c r="HO12" s="67"/>
      <c r="HP12" s="67"/>
      <c r="HQ12" s="67"/>
      <c r="HR12" s="67"/>
      <c r="HS12" s="67"/>
      <c r="HT12" s="67"/>
      <c r="HU12" s="67"/>
      <c r="HV12" s="67"/>
      <c r="HW12" s="67"/>
      <c r="HX12" s="67"/>
      <c r="HY12" s="67"/>
      <c r="HZ12" s="67"/>
    </row>
    <row r="13" s="30" customFormat="1" ht="30" customHeight="1" spans="1:234">
      <c r="A13" s="10">
        <v>2</v>
      </c>
      <c r="B13" s="10" t="s">
        <v>110</v>
      </c>
      <c r="C13" s="10" t="s">
        <v>488</v>
      </c>
      <c r="D13" s="10"/>
      <c r="E13" s="10"/>
      <c r="F13" s="10"/>
      <c r="G13" s="16"/>
      <c r="H13" s="25"/>
      <c r="I13" s="25"/>
      <c r="J13" s="41">
        <v>720</v>
      </c>
      <c r="K13" s="68"/>
      <c r="L13" s="67"/>
      <c r="M13" s="67"/>
      <c r="N13" s="67"/>
      <c r="O13" s="67"/>
      <c r="P13" s="67"/>
      <c r="Q13" s="67"/>
      <c r="R13" s="67"/>
      <c r="S13" s="67"/>
      <c r="T13" s="67"/>
      <c r="U13" s="67"/>
      <c r="V13" s="67"/>
      <c r="W13" s="67"/>
      <c r="X13" s="67"/>
      <c r="Y13" s="67"/>
      <c r="Z13" s="67"/>
      <c r="AA13" s="67"/>
      <c r="AB13" s="67"/>
      <c r="AC13" s="67"/>
      <c r="AD13" s="67"/>
      <c r="AE13" s="67"/>
      <c r="AF13" s="67"/>
      <c r="AG13" s="67"/>
      <c r="AH13" s="67"/>
      <c r="AI13" s="67"/>
      <c r="AJ13" s="67"/>
      <c r="AK13" s="67"/>
      <c r="AL13" s="67"/>
      <c r="AM13" s="67"/>
      <c r="AN13" s="67"/>
      <c r="AO13" s="67"/>
      <c r="AP13" s="67"/>
      <c r="AQ13" s="67"/>
      <c r="AR13" s="67"/>
      <c r="AS13" s="67"/>
      <c r="AT13" s="67"/>
      <c r="AU13" s="67"/>
      <c r="AV13" s="67"/>
      <c r="AW13" s="67"/>
      <c r="AX13" s="67"/>
      <c r="AY13" s="67"/>
      <c r="AZ13" s="67"/>
      <c r="BA13" s="67"/>
      <c r="BB13" s="67"/>
      <c r="BC13" s="67"/>
      <c r="BD13" s="67"/>
      <c r="BE13" s="67"/>
      <c r="BF13" s="67"/>
      <c r="BG13" s="67"/>
      <c r="BH13" s="67"/>
      <c r="BI13" s="67"/>
      <c r="BJ13" s="67"/>
      <c r="BK13" s="67"/>
      <c r="BL13" s="67"/>
      <c r="BM13" s="67"/>
      <c r="BN13" s="67"/>
      <c r="BO13" s="67"/>
      <c r="BP13" s="67"/>
      <c r="BQ13" s="67"/>
      <c r="BR13" s="67"/>
      <c r="BS13" s="67"/>
      <c r="BT13" s="67"/>
      <c r="BU13" s="67"/>
      <c r="BV13" s="67"/>
      <c r="BW13" s="67"/>
      <c r="BX13" s="67"/>
      <c r="BY13" s="67"/>
      <c r="BZ13" s="67"/>
      <c r="CA13" s="67"/>
      <c r="CB13" s="67"/>
      <c r="CC13" s="67"/>
      <c r="CD13" s="67"/>
      <c r="CE13" s="67"/>
      <c r="CF13" s="67"/>
      <c r="CG13" s="67"/>
      <c r="CH13" s="67"/>
      <c r="CI13" s="67"/>
      <c r="CJ13" s="67"/>
      <c r="CK13" s="67"/>
      <c r="CL13" s="67"/>
      <c r="CM13" s="67"/>
      <c r="CN13" s="67"/>
      <c r="CO13" s="67"/>
      <c r="CP13" s="67"/>
      <c r="CQ13" s="67"/>
      <c r="CR13" s="67"/>
      <c r="CS13" s="67"/>
      <c r="CT13" s="67"/>
      <c r="CU13" s="67"/>
      <c r="CV13" s="67"/>
      <c r="CW13" s="67"/>
      <c r="CX13" s="67"/>
      <c r="CY13" s="67"/>
      <c r="CZ13" s="67"/>
      <c r="DA13" s="67"/>
      <c r="DB13" s="67"/>
      <c r="DC13" s="67"/>
      <c r="DD13" s="67"/>
      <c r="DE13" s="67"/>
      <c r="DF13" s="67"/>
      <c r="DG13" s="67"/>
      <c r="DH13" s="67"/>
      <c r="DI13" s="67"/>
      <c r="DJ13" s="67"/>
      <c r="DK13" s="67"/>
      <c r="DL13" s="67"/>
      <c r="DM13" s="67"/>
      <c r="DN13" s="67"/>
      <c r="DO13" s="67"/>
      <c r="DP13" s="67"/>
      <c r="DQ13" s="67"/>
      <c r="DR13" s="67"/>
      <c r="DS13" s="67"/>
      <c r="DT13" s="67"/>
      <c r="DU13" s="67"/>
      <c r="DV13" s="67"/>
      <c r="DW13" s="67"/>
      <c r="DX13" s="67"/>
      <c r="DY13" s="67"/>
      <c r="DZ13" s="67"/>
      <c r="EA13" s="67"/>
      <c r="EB13" s="67"/>
      <c r="EC13" s="67"/>
      <c r="ED13" s="67"/>
      <c r="EE13" s="67"/>
      <c r="EF13" s="67"/>
      <c r="EG13" s="67"/>
      <c r="EH13" s="67"/>
      <c r="EI13" s="67"/>
      <c r="EJ13" s="67"/>
      <c r="EK13" s="67"/>
      <c r="EL13" s="67"/>
      <c r="EM13" s="67"/>
      <c r="EN13" s="67"/>
      <c r="EO13" s="67"/>
      <c r="EP13" s="67"/>
      <c r="EQ13" s="67"/>
      <c r="ER13" s="67"/>
      <c r="ES13" s="67"/>
      <c r="ET13" s="67"/>
      <c r="EU13" s="67"/>
      <c r="EV13" s="67"/>
      <c r="EW13" s="67"/>
      <c r="EX13" s="67"/>
      <c r="EY13" s="67"/>
      <c r="EZ13" s="67"/>
      <c r="FA13" s="67"/>
      <c r="FB13" s="67"/>
      <c r="FC13" s="67"/>
      <c r="FD13" s="67"/>
      <c r="FE13" s="67"/>
      <c r="FF13" s="67"/>
      <c r="FG13" s="67"/>
      <c r="FH13" s="67"/>
      <c r="FI13" s="67"/>
      <c r="FJ13" s="67"/>
      <c r="FK13" s="67"/>
      <c r="FL13" s="67"/>
      <c r="FM13" s="67"/>
      <c r="FN13" s="67"/>
      <c r="FO13" s="67"/>
      <c r="FP13" s="67"/>
      <c r="FQ13" s="67"/>
      <c r="FR13" s="67"/>
      <c r="FS13" s="67"/>
      <c r="FT13" s="67"/>
      <c r="FU13" s="67"/>
      <c r="FV13" s="67"/>
      <c r="FW13" s="67"/>
      <c r="FX13" s="67"/>
      <c r="FY13" s="67"/>
      <c r="FZ13" s="67"/>
      <c r="GA13" s="67"/>
      <c r="GB13" s="67"/>
      <c r="GC13" s="67"/>
      <c r="GD13" s="67"/>
      <c r="GE13" s="67"/>
      <c r="GF13" s="67"/>
      <c r="GG13" s="67"/>
      <c r="GH13" s="67"/>
      <c r="GI13" s="67"/>
      <c r="GJ13" s="67"/>
      <c r="GK13" s="67"/>
      <c r="GL13" s="67"/>
      <c r="GM13" s="67"/>
      <c r="GN13" s="67"/>
      <c r="GO13" s="67"/>
      <c r="GP13" s="67"/>
      <c r="GQ13" s="67"/>
      <c r="GR13" s="67"/>
      <c r="GS13" s="67"/>
      <c r="GT13" s="67"/>
      <c r="GU13" s="67"/>
      <c r="GV13" s="67"/>
      <c r="GW13" s="67"/>
      <c r="GX13" s="67"/>
      <c r="GY13" s="67"/>
      <c r="GZ13" s="67"/>
      <c r="HA13" s="67"/>
      <c r="HB13" s="67"/>
      <c r="HC13" s="67"/>
      <c r="HD13" s="67"/>
      <c r="HE13" s="67"/>
      <c r="HF13" s="67"/>
      <c r="HG13" s="67"/>
      <c r="HH13" s="67"/>
      <c r="HI13" s="67"/>
      <c r="HJ13" s="67"/>
      <c r="HK13" s="67"/>
      <c r="HL13" s="67"/>
      <c r="HM13" s="67"/>
      <c r="HN13" s="67"/>
      <c r="HO13" s="67"/>
      <c r="HP13" s="67"/>
      <c r="HQ13" s="67"/>
      <c r="HR13" s="67"/>
      <c r="HS13" s="67"/>
      <c r="HT13" s="67"/>
      <c r="HU13" s="67"/>
      <c r="HV13" s="67"/>
      <c r="HW13" s="67"/>
      <c r="HX13" s="67"/>
      <c r="HY13" s="67"/>
      <c r="HZ13" s="67"/>
    </row>
    <row r="14" s="30" customFormat="1" ht="26" customHeight="1" spans="1:11">
      <c r="A14" s="10"/>
      <c r="B14" s="9" t="s">
        <v>99</v>
      </c>
      <c r="C14" s="9"/>
      <c r="D14" s="9"/>
      <c r="E14" s="9"/>
      <c r="F14" s="9"/>
      <c r="G14" s="12"/>
      <c r="H14" s="12"/>
      <c r="I14" s="12"/>
      <c r="J14" s="40">
        <f>SUM(J12:J13)</f>
        <v>1340</v>
      </c>
      <c r="K14" s="10"/>
    </row>
    <row r="15" s="30" customFormat="1" ht="25" customHeight="1" spans="1:11">
      <c r="A15" s="10"/>
      <c r="B15" s="26" t="s">
        <v>115</v>
      </c>
      <c r="C15" s="27"/>
      <c r="D15" s="27"/>
      <c r="E15" s="27"/>
      <c r="F15" s="28"/>
      <c r="G15" s="29"/>
      <c r="H15" s="29"/>
      <c r="I15" s="12"/>
      <c r="J15" s="40">
        <f>J14+J9</f>
        <v>69423</v>
      </c>
      <c r="K15" s="10"/>
    </row>
    <row r="16" s="30" customFormat="1" ht="19.5" customHeight="1" spans="3:10">
      <c r="C16" s="31"/>
      <c r="D16" s="32"/>
      <c r="E16" s="32"/>
      <c r="F16" s="32"/>
      <c r="G16" s="33" t="s">
        <v>116</v>
      </c>
      <c r="H16" s="33"/>
      <c r="I16" s="33"/>
      <c r="J16" s="33"/>
    </row>
    <row r="17" s="30" customFormat="1" ht="19.5" customHeight="1" spans="2:10">
      <c r="B17" s="34"/>
      <c r="C17" s="35"/>
      <c r="D17" s="36"/>
      <c r="E17" s="36"/>
      <c r="F17" s="36"/>
      <c r="G17" s="37">
        <v>44768</v>
      </c>
      <c r="H17" s="37"/>
      <c r="I17" s="37"/>
      <c r="J17" s="37"/>
    </row>
    <row r="18" s="30" customFormat="1" ht="27" customHeight="1" spans="4:9">
      <c r="D18" s="60"/>
      <c r="E18" s="60"/>
      <c r="F18" s="60"/>
      <c r="G18" s="60"/>
      <c r="H18" s="60"/>
      <c r="I18" s="61"/>
    </row>
    <row r="19" s="30" customFormat="1" ht="24" customHeight="1" spans="4:9">
      <c r="D19" s="60"/>
      <c r="E19" s="60"/>
      <c r="F19" s="60"/>
      <c r="G19" s="60"/>
      <c r="H19" s="60"/>
      <c r="I19" s="61"/>
    </row>
  </sheetData>
  <mergeCells count="20">
    <mergeCell ref="A1:K1"/>
    <mergeCell ref="E2:F2"/>
    <mergeCell ref="H2:I2"/>
    <mergeCell ref="A3:K3"/>
    <mergeCell ref="C4:G4"/>
    <mergeCell ref="C5:G5"/>
    <mergeCell ref="C6:G6"/>
    <mergeCell ref="C7:G7"/>
    <mergeCell ref="C8:G8"/>
    <mergeCell ref="C9:G9"/>
    <mergeCell ref="A10:K10"/>
    <mergeCell ref="C11:F11"/>
    <mergeCell ref="C12:F12"/>
    <mergeCell ref="C13:F13"/>
    <mergeCell ref="B14:F14"/>
    <mergeCell ref="B15:F15"/>
    <mergeCell ref="C16:D16"/>
    <mergeCell ref="G16:J16"/>
    <mergeCell ref="C17:D17"/>
    <mergeCell ref="G17:J17"/>
  </mergeCells>
  <printOptions horizontalCentered="1"/>
  <pageMargins left="0.314583333333333" right="0.314583333333333" top="0.786805555555556" bottom="0.708333333333333" header="0.5" footer="0.5"/>
  <pageSetup paperSize="9" orientation="landscape" horizontalDpi="600"/>
  <headerFooter>
    <oddFooter>&amp;C第 &amp;P 页，共 &amp;N 页</oddFooter>
  </headerFooter>
</worksheet>
</file>

<file path=xl/worksheets/sheet4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IA19"/>
  <sheetViews>
    <sheetView workbookViewId="0">
      <selection activeCell="E220" sqref="E220"/>
    </sheetView>
  </sheetViews>
  <sheetFormatPr defaultColWidth="9" defaultRowHeight="12.75"/>
  <cols>
    <col min="1" max="1" width="6.875" style="30" customWidth="1"/>
    <col min="2" max="2" width="9.5" style="30" customWidth="1"/>
    <col min="3" max="3" width="12.375" style="30" customWidth="1"/>
    <col min="4" max="4" width="12.625" style="60" customWidth="1"/>
    <col min="5" max="5" width="7.875" style="60" customWidth="1"/>
    <col min="6" max="6" width="11.625" style="60" customWidth="1"/>
    <col min="7" max="7" width="10.875" style="60" customWidth="1"/>
    <col min="8" max="8" width="14.375" style="60" customWidth="1"/>
    <col min="9" max="9" width="14.875" style="61" customWidth="1"/>
    <col min="10" max="10" width="17.125" style="30" customWidth="1"/>
    <col min="11" max="11" width="21.625" style="30" customWidth="1"/>
    <col min="12" max="12" width="13" style="30" customWidth="1"/>
    <col min="13" max="32" width="9" style="30"/>
    <col min="33" max="16384" width="5.625" style="30"/>
  </cols>
  <sheetData>
    <row r="1" s="58" customFormat="1" ht="30" customHeight="1" spans="1:227">
      <c r="A1" s="4" t="s">
        <v>74</v>
      </c>
      <c r="B1" s="5"/>
      <c r="C1" s="5"/>
      <c r="D1" s="5"/>
      <c r="E1" s="5"/>
      <c r="F1" s="5"/>
      <c r="G1" s="5"/>
      <c r="H1" s="5"/>
      <c r="I1" s="5"/>
      <c r="J1" s="5"/>
      <c r="K1" s="5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  <c r="AB1" s="66"/>
      <c r="AC1" s="66"/>
      <c r="AD1" s="66"/>
      <c r="AE1" s="66"/>
      <c r="AF1" s="66"/>
      <c r="AG1" s="66"/>
      <c r="AH1" s="66"/>
      <c r="AI1" s="66"/>
      <c r="AJ1" s="66"/>
      <c r="AK1" s="66"/>
      <c r="AL1" s="66"/>
      <c r="AM1" s="66"/>
      <c r="AN1" s="66"/>
      <c r="AO1" s="66"/>
      <c r="AP1" s="66"/>
      <c r="AQ1" s="66"/>
      <c r="AR1" s="66"/>
      <c r="AS1" s="66"/>
      <c r="AT1" s="66"/>
      <c r="AU1" s="66"/>
      <c r="AV1" s="66"/>
      <c r="AW1" s="66"/>
      <c r="AX1" s="66"/>
      <c r="AY1" s="66"/>
      <c r="AZ1" s="66"/>
      <c r="BA1" s="66"/>
      <c r="BB1" s="66"/>
      <c r="BC1" s="66"/>
      <c r="BD1" s="66"/>
      <c r="BE1" s="66"/>
      <c r="BF1" s="66"/>
      <c r="BG1" s="66"/>
      <c r="BH1" s="66"/>
      <c r="BI1" s="66"/>
      <c r="BJ1" s="66"/>
      <c r="BK1" s="66"/>
      <c r="BL1" s="66"/>
      <c r="BM1" s="66"/>
      <c r="BN1" s="66"/>
      <c r="BO1" s="66"/>
      <c r="BP1" s="66"/>
      <c r="BQ1" s="66"/>
      <c r="BR1" s="66"/>
      <c r="BS1" s="66"/>
      <c r="BT1" s="66"/>
      <c r="BU1" s="66"/>
      <c r="BV1" s="66"/>
      <c r="BW1" s="66"/>
      <c r="BX1" s="66"/>
      <c r="BY1" s="66"/>
      <c r="BZ1" s="66"/>
      <c r="CA1" s="66"/>
      <c r="CB1" s="66"/>
      <c r="CC1" s="66"/>
      <c r="CD1" s="66"/>
      <c r="CE1" s="66"/>
      <c r="CF1" s="66"/>
      <c r="CG1" s="66"/>
      <c r="CH1" s="66"/>
      <c r="CI1" s="66"/>
      <c r="CJ1" s="66"/>
      <c r="CK1" s="66"/>
      <c r="CL1" s="66"/>
      <c r="CM1" s="66"/>
      <c r="CN1" s="66"/>
      <c r="CO1" s="66"/>
      <c r="CP1" s="66"/>
      <c r="CQ1" s="66"/>
      <c r="CR1" s="66"/>
      <c r="CS1" s="66"/>
      <c r="CT1" s="66"/>
      <c r="CU1" s="66"/>
      <c r="CV1" s="66"/>
      <c r="CW1" s="66"/>
      <c r="CX1" s="66"/>
      <c r="CY1" s="66"/>
      <c r="CZ1" s="66"/>
      <c r="DA1" s="66"/>
      <c r="DB1" s="66"/>
      <c r="DC1" s="66"/>
      <c r="DD1" s="66"/>
      <c r="DE1" s="66"/>
      <c r="DF1" s="66"/>
      <c r="DG1" s="66"/>
      <c r="DH1" s="66"/>
      <c r="DI1" s="66"/>
      <c r="DJ1" s="66"/>
      <c r="DK1" s="66"/>
      <c r="DL1" s="66"/>
      <c r="DM1" s="66"/>
      <c r="DN1" s="66"/>
      <c r="DO1" s="66"/>
      <c r="DP1" s="66"/>
      <c r="DQ1" s="66"/>
      <c r="DR1" s="66"/>
      <c r="DS1" s="66"/>
      <c r="DT1" s="66"/>
      <c r="DU1" s="66"/>
      <c r="DV1" s="66"/>
      <c r="DW1" s="66"/>
      <c r="DX1" s="66"/>
      <c r="DY1" s="66"/>
      <c r="DZ1" s="66"/>
      <c r="EA1" s="66"/>
      <c r="EB1" s="66"/>
      <c r="EC1" s="66"/>
      <c r="ED1" s="66"/>
      <c r="EE1" s="66"/>
      <c r="EF1" s="66"/>
      <c r="EG1" s="66"/>
      <c r="EH1" s="66"/>
      <c r="EI1" s="66"/>
      <c r="EJ1" s="66"/>
      <c r="EK1" s="66"/>
      <c r="EL1" s="66"/>
      <c r="EM1" s="66"/>
      <c r="EN1" s="66"/>
      <c r="EO1" s="66"/>
      <c r="EP1" s="66"/>
      <c r="EQ1" s="66"/>
      <c r="ER1" s="66"/>
      <c r="ES1" s="66"/>
      <c r="ET1" s="66"/>
      <c r="EU1" s="66"/>
      <c r="EV1" s="66"/>
      <c r="EW1" s="66"/>
      <c r="EX1" s="66"/>
      <c r="EY1" s="66"/>
      <c r="EZ1" s="66"/>
      <c r="FA1" s="66"/>
      <c r="FB1" s="66"/>
      <c r="FC1" s="66"/>
      <c r="FD1" s="66"/>
      <c r="FE1" s="66"/>
      <c r="FF1" s="66"/>
      <c r="FG1" s="66"/>
      <c r="FH1" s="66"/>
      <c r="FI1" s="66"/>
      <c r="FJ1" s="66"/>
      <c r="FK1" s="66"/>
      <c r="FL1" s="66"/>
      <c r="FM1" s="66"/>
      <c r="FN1" s="66"/>
      <c r="FO1" s="66"/>
      <c r="FP1" s="66"/>
      <c r="FQ1" s="66"/>
      <c r="FR1" s="66"/>
      <c r="FS1" s="66"/>
      <c r="FT1" s="66"/>
      <c r="FU1" s="66"/>
      <c r="FV1" s="66"/>
      <c r="FW1" s="66"/>
      <c r="FX1" s="66"/>
      <c r="FY1" s="66"/>
      <c r="FZ1" s="66"/>
      <c r="GA1" s="66"/>
      <c r="GB1" s="66"/>
      <c r="GC1" s="66"/>
      <c r="GD1" s="66"/>
      <c r="GE1" s="66"/>
      <c r="GF1" s="66"/>
      <c r="GG1" s="66"/>
      <c r="GH1" s="66"/>
      <c r="GI1" s="66"/>
      <c r="GJ1" s="66"/>
      <c r="GK1" s="66"/>
      <c r="GL1" s="66"/>
      <c r="GM1" s="66"/>
      <c r="GN1" s="66"/>
      <c r="GO1" s="66"/>
      <c r="GP1" s="66"/>
      <c r="GQ1" s="66"/>
      <c r="GR1" s="66"/>
      <c r="GS1" s="66"/>
      <c r="GT1" s="66"/>
      <c r="GU1" s="66"/>
      <c r="GV1" s="66"/>
      <c r="GW1" s="66"/>
      <c r="GX1" s="66"/>
      <c r="GY1" s="66"/>
      <c r="GZ1" s="66"/>
      <c r="HA1" s="66"/>
      <c r="HB1" s="66"/>
      <c r="HC1" s="66"/>
      <c r="HD1" s="66"/>
      <c r="HE1" s="66"/>
      <c r="HF1" s="66"/>
      <c r="HG1" s="66"/>
      <c r="HH1" s="66"/>
      <c r="HI1" s="66"/>
      <c r="HJ1" s="66"/>
      <c r="HK1" s="66"/>
      <c r="HL1" s="66"/>
      <c r="HM1" s="66"/>
      <c r="HN1" s="66"/>
      <c r="HO1" s="66"/>
      <c r="HP1" s="66"/>
      <c r="HQ1" s="66"/>
      <c r="HR1" s="66"/>
      <c r="HS1" s="66"/>
    </row>
    <row r="2" s="30" customFormat="1" ht="26.1" customHeight="1" spans="1:234">
      <c r="A2" s="10" t="s">
        <v>75</v>
      </c>
      <c r="B2" s="7" t="s">
        <v>76</v>
      </c>
      <c r="C2" s="8" t="s">
        <v>489</v>
      </c>
      <c r="D2" s="7" t="s">
        <v>78</v>
      </c>
      <c r="E2" s="8" t="s">
        <v>79</v>
      </c>
      <c r="F2" s="8"/>
      <c r="G2" s="7" t="s">
        <v>80</v>
      </c>
      <c r="H2" s="10" t="s">
        <v>490</v>
      </c>
      <c r="I2" s="10"/>
      <c r="J2" s="7" t="s">
        <v>82</v>
      </c>
      <c r="K2" s="8">
        <v>1</v>
      </c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7"/>
      <c r="AD2" s="67"/>
      <c r="AE2" s="67"/>
      <c r="AF2" s="67"/>
      <c r="AG2" s="67"/>
      <c r="AH2" s="67"/>
      <c r="AI2" s="67"/>
      <c r="AJ2" s="67"/>
      <c r="AK2" s="67"/>
      <c r="AL2" s="67"/>
      <c r="AM2" s="67"/>
      <c r="AN2" s="67"/>
      <c r="AO2" s="67"/>
      <c r="AP2" s="67"/>
      <c r="AQ2" s="67"/>
      <c r="AR2" s="67"/>
      <c r="AS2" s="67"/>
      <c r="AT2" s="67"/>
      <c r="AU2" s="67"/>
      <c r="AV2" s="67"/>
      <c r="AW2" s="67"/>
      <c r="AX2" s="67"/>
      <c r="AY2" s="67"/>
      <c r="AZ2" s="67"/>
      <c r="BA2" s="67"/>
      <c r="BB2" s="67"/>
      <c r="BC2" s="67"/>
      <c r="BD2" s="67"/>
      <c r="BE2" s="67"/>
      <c r="BF2" s="67"/>
      <c r="BG2" s="67"/>
      <c r="BH2" s="67"/>
      <c r="BI2" s="67"/>
      <c r="BJ2" s="67"/>
      <c r="BK2" s="67"/>
      <c r="BL2" s="67"/>
      <c r="BM2" s="67"/>
      <c r="BN2" s="67"/>
      <c r="BO2" s="67"/>
      <c r="BP2" s="67"/>
      <c r="BQ2" s="67"/>
      <c r="BR2" s="67"/>
      <c r="BS2" s="67"/>
      <c r="BT2" s="67"/>
      <c r="BU2" s="67"/>
      <c r="BV2" s="67"/>
      <c r="BW2" s="67"/>
      <c r="BX2" s="67"/>
      <c r="BY2" s="67"/>
      <c r="BZ2" s="67"/>
      <c r="CA2" s="67"/>
      <c r="CB2" s="67"/>
      <c r="CC2" s="67"/>
      <c r="CD2" s="67"/>
      <c r="CE2" s="67"/>
      <c r="CF2" s="67"/>
      <c r="CG2" s="67"/>
      <c r="CH2" s="67"/>
      <c r="CI2" s="67"/>
      <c r="CJ2" s="67"/>
      <c r="CK2" s="67"/>
      <c r="CL2" s="67"/>
      <c r="CM2" s="67"/>
      <c r="CN2" s="67"/>
      <c r="CO2" s="67"/>
      <c r="CP2" s="67"/>
      <c r="CQ2" s="67"/>
      <c r="CR2" s="67"/>
      <c r="CS2" s="67"/>
      <c r="CT2" s="67"/>
      <c r="CU2" s="67"/>
      <c r="CV2" s="67"/>
      <c r="CW2" s="67"/>
      <c r="CX2" s="67"/>
      <c r="CY2" s="67"/>
      <c r="CZ2" s="67"/>
      <c r="DA2" s="67"/>
      <c r="DB2" s="67"/>
      <c r="DC2" s="67"/>
      <c r="DD2" s="67"/>
      <c r="DE2" s="67"/>
      <c r="DF2" s="67"/>
      <c r="DG2" s="67"/>
      <c r="DH2" s="67"/>
      <c r="DI2" s="67"/>
      <c r="DJ2" s="67"/>
      <c r="DK2" s="67"/>
      <c r="DL2" s="67"/>
      <c r="DM2" s="67"/>
      <c r="DN2" s="67"/>
      <c r="DO2" s="67"/>
      <c r="DP2" s="67"/>
      <c r="DQ2" s="67"/>
      <c r="DR2" s="67"/>
      <c r="DS2" s="67"/>
      <c r="DT2" s="67"/>
      <c r="DU2" s="67"/>
      <c r="DV2" s="67"/>
      <c r="DW2" s="67"/>
      <c r="DX2" s="67"/>
      <c r="DY2" s="67"/>
      <c r="DZ2" s="67"/>
      <c r="EA2" s="67"/>
      <c r="EB2" s="67"/>
      <c r="EC2" s="67"/>
      <c r="ED2" s="67"/>
      <c r="EE2" s="67"/>
      <c r="EF2" s="67"/>
      <c r="EG2" s="67"/>
      <c r="EH2" s="67"/>
      <c r="EI2" s="67"/>
      <c r="EJ2" s="67"/>
      <c r="EK2" s="67"/>
      <c r="EL2" s="67"/>
      <c r="EM2" s="67"/>
      <c r="EN2" s="67"/>
      <c r="EO2" s="67"/>
      <c r="EP2" s="67"/>
      <c r="EQ2" s="67"/>
      <c r="ER2" s="67"/>
      <c r="ES2" s="67"/>
      <c r="ET2" s="67"/>
      <c r="EU2" s="67"/>
      <c r="EV2" s="67"/>
      <c r="EW2" s="67"/>
      <c r="EX2" s="67"/>
      <c r="EY2" s="67"/>
      <c r="EZ2" s="67"/>
      <c r="FA2" s="67"/>
      <c r="FB2" s="67"/>
      <c r="FC2" s="67"/>
      <c r="FD2" s="67"/>
      <c r="FE2" s="67"/>
      <c r="FF2" s="67"/>
      <c r="FG2" s="67"/>
      <c r="FH2" s="67"/>
      <c r="FI2" s="67"/>
      <c r="FJ2" s="67"/>
      <c r="FK2" s="67"/>
      <c r="FL2" s="67"/>
      <c r="FM2" s="67"/>
      <c r="FN2" s="67"/>
      <c r="FO2" s="67"/>
      <c r="FP2" s="67"/>
      <c r="FQ2" s="67"/>
      <c r="FR2" s="67"/>
      <c r="FS2" s="67"/>
      <c r="FT2" s="67"/>
      <c r="FU2" s="67"/>
      <c r="FV2" s="67"/>
      <c r="FW2" s="67"/>
      <c r="FX2" s="67"/>
      <c r="FY2" s="67"/>
      <c r="FZ2" s="67"/>
      <c r="GA2" s="67"/>
      <c r="GB2" s="67"/>
      <c r="GC2" s="67"/>
      <c r="GD2" s="67"/>
      <c r="GE2" s="67"/>
      <c r="GF2" s="67"/>
      <c r="GG2" s="67"/>
      <c r="GH2" s="67"/>
      <c r="GI2" s="67"/>
      <c r="GJ2" s="67"/>
      <c r="GK2" s="67"/>
      <c r="GL2" s="67"/>
      <c r="GM2" s="67"/>
      <c r="GN2" s="67"/>
      <c r="GO2" s="67"/>
      <c r="GP2" s="67"/>
      <c r="GQ2" s="67"/>
      <c r="GR2" s="67"/>
      <c r="GS2" s="67"/>
      <c r="GT2" s="67"/>
      <c r="GU2" s="67"/>
      <c r="GV2" s="67"/>
      <c r="GW2" s="67"/>
      <c r="GX2" s="67"/>
      <c r="GY2" s="67"/>
      <c r="GZ2" s="67"/>
      <c r="HA2" s="67"/>
      <c r="HB2" s="67"/>
      <c r="HC2" s="67"/>
      <c r="HD2" s="67"/>
      <c r="HE2" s="67"/>
      <c r="HF2" s="67"/>
      <c r="HG2" s="67"/>
      <c r="HH2" s="67"/>
      <c r="HI2" s="67"/>
      <c r="HJ2" s="67"/>
      <c r="HK2" s="67"/>
      <c r="HL2" s="67"/>
      <c r="HM2" s="67"/>
      <c r="HN2" s="67"/>
      <c r="HO2" s="67"/>
      <c r="HP2" s="67"/>
      <c r="HQ2" s="67"/>
      <c r="HR2" s="67"/>
      <c r="HS2" s="67"/>
      <c r="HT2" s="67"/>
      <c r="HU2" s="67"/>
      <c r="HV2" s="67"/>
      <c r="HW2" s="67"/>
      <c r="HX2" s="67"/>
      <c r="HY2" s="67"/>
      <c r="HZ2" s="67"/>
    </row>
    <row r="3" s="30" customFormat="1" ht="22" customHeight="1" spans="1:235">
      <c r="A3" s="9" t="s">
        <v>83</v>
      </c>
      <c r="B3" s="9"/>
      <c r="C3" s="9"/>
      <c r="D3" s="9"/>
      <c r="E3" s="9"/>
      <c r="F3" s="9"/>
      <c r="G3" s="9"/>
      <c r="H3" s="9"/>
      <c r="I3" s="9"/>
      <c r="J3" s="9"/>
      <c r="K3" s="9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  <c r="AC3" s="67"/>
      <c r="AD3" s="67"/>
      <c r="AE3" s="67"/>
      <c r="AF3" s="67"/>
      <c r="AG3" s="67"/>
      <c r="AH3" s="67"/>
      <c r="AI3" s="67"/>
      <c r="AJ3" s="67"/>
      <c r="AK3" s="67"/>
      <c r="AL3" s="67"/>
      <c r="AM3" s="67"/>
      <c r="AN3" s="67"/>
      <c r="AO3" s="67"/>
      <c r="AP3" s="67"/>
      <c r="AQ3" s="67"/>
      <c r="AR3" s="67"/>
      <c r="AS3" s="67"/>
      <c r="AT3" s="67"/>
      <c r="AU3" s="67"/>
      <c r="AV3" s="67"/>
      <c r="AW3" s="67"/>
      <c r="AX3" s="67"/>
      <c r="AY3" s="67"/>
      <c r="AZ3" s="67"/>
      <c r="BA3" s="67"/>
      <c r="BB3" s="67"/>
      <c r="BC3" s="67"/>
      <c r="BD3" s="67"/>
      <c r="BE3" s="67"/>
      <c r="BF3" s="67"/>
      <c r="BG3" s="67"/>
      <c r="BH3" s="67"/>
      <c r="BI3" s="67"/>
      <c r="BJ3" s="67"/>
      <c r="BK3" s="67"/>
      <c r="BL3" s="67"/>
      <c r="BM3" s="67"/>
      <c r="BN3" s="67"/>
      <c r="BO3" s="67"/>
      <c r="BP3" s="67"/>
      <c r="BQ3" s="67"/>
      <c r="BR3" s="67"/>
      <c r="BS3" s="67"/>
      <c r="BT3" s="67"/>
      <c r="BU3" s="67"/>
      <c r="BV3" s="67"/>
      <c r="BW3" s="67"/>
      <c r="BX3" s="67"/>
      <c r="BY3" s="67"/>
      <c r="BZ3" s="67"/>
      <c r="CA3" s="67"/>
      <c r="CB3" s="67"/>
      <c r="CC3" s="67"/>
      <c r="CD3" s="67"/>
      <c r="CE3" s="67"/>
      <c r="CF3" s="67"/>
      <c r="CG3" s="67"/>
      <c r="CH3" s="67"/>
      <c r="CI3" s="67"/>
      <c r="CJ3" s="67"/>
      <c r="CK3" s="67"/>
      <c r="CL3" s="67"/>
      <c r="CM3" s="67"/>
      <c r="CN3" s="67"/>
      <c r="CO3" s="67"/>
      <c r="CP3" s="67"/>
      <c r="CQ3" s="67"/>
      <c r="CR3" s="67"/>
      <c r="CS3" s="67"/>
      <c r="CT3" s="67"/>
      <c r="CU3" s="67"/>
      <c r="CV3" s="67"/>
      <c r="CW3" s="67"/>
      <c r="CX3" s="67"/>
      <c r="CY3" s="67"/>
      <c r="CZ3" s="67"/>
      <c r="DA3" s="67"/>
      <c r="DB3" s="67"/>
      <c r="DC3" s="67"/>
      <c r="DD3" s="67"/>
      <c r="DE3" s="67"/>
      <c r="DF3" s="67"/>
      <c r="DG3" s="67"/>
      <c r="DH3" s="67"/>
      <c r="DI3" s="67"/>
      <c r="DJ3" s="67"/>
      <c r="DK3" s="67"/>
      <c r="DL3" s="67"/>
      <c r="DM3" s="67"/>
      <c r="DN3" s="67"/>
      <c r="DO3" s="67"/>
      <c r="DP3" s="67"/>
      <c r="DQ3" s="67"/>
      <c r="DR3" s="67"/>
      <c r="DS3" s="67"/>
      <c r="DT3" s="67"/>
      <c r="DU3" s="67"/>
      <c r="DV3" s="67"/>
      <c r="DW3" s="67"/>
      <c r="DX3" s="67"/>
      <c r="DY3" s="67"/>
      <c r="DZ3" s="67"/>
      <c r="EA3" s="67"/>
      <c r="EB3" s="67"/>
      <c r="EC3" s="67"/>
      <c r="ED3" s="67"/>
      <c r="EE3" s="67"/>
      <c r="EF3" s="67"/>
      <c r="EG3" s="67"/>
      <c r="EH3" s="67"/>
      <c r="EI3" s="67"/>
      <c r="EJ3" s="67"/>
      <c r="EK3" s="67"/>
      <c r="EL3" s="67"/>
      <c r="EM3" s="67"/>
      <c r="EN3" s="67"/>
      <c r="EO3" s="67"/>
      <c r="EP3" s="67"/>
      <c r="EQ3" s="67"/>
      <c r="ER3" s="67"/>
      <c r="ES3" s="67"/>
      <c r="ET3" s="67"/>
      <c r="EU3" s="67"/>
      <c r="EV3" s="67"/>
      <c r="EW3" s="67"/>
      <c r="EX3" s="67"/>
      <c r="EY3" s="67"/>
      <c r="EZ3" s="67"/>
      <c r="FA3" s="67"/>
      <c r="FB3" s="67"/>
      <c r="FC3" s="67"/>
      <c r="FD3" s="67"/>
      <c r="FE3" s="67"/>
      <c r="FF3" s="67"/>
      <c r="FG3" s="67"/>
      <c r="FH3" s="67"/>
      <c r="FI3" s="67"/>
      <c r="FJ3" s="67"/>
      <c r="FK3" s="67"/>
      <c r="FL3" s="67"/>
      <c r="FM3" s="67"/>
      <c r="FN3" s="67"/>
      <c r="FO3" s="67"/>
      <c r="FP3" s="67"/>
      <c r="FQ3" s="67"/>
      <c r="FR3" s="67"/>
      <c r="FS3" s="67"/>
      <c r="FT3" s="67"/>
      <c r="FU3" s="67"/>
      <c r="FV3" s="67"/>
      <c r="FW3" s="67"/>
      <c r="FX3" s="67"/>
      <c r="FY3" s="67"/>
      <c r="FZ3" s="67"/>
      <c r="GA3" s="67"/>
      <c r="GB3" s="67"/>
      <c r="GC3" s="67"/>
      <c r="GD3" s="67"/>
      <c r="GE3" s="67"/>
      <c r="GF3" s="67"/>
      <c r="GG3" s="67"/>
      <c r="GH3" s="67"/>
      <c r="GI3" s="67"/>
      <c r="GJ3" s="67"/>
      <c r="GK3" s="67"/>
      <c r="GL3" s="67"/>
      <c r="GM3" s="67"/>
      <c r="GN3" s="67"/>
      <c r="GO3" s="67"/>
      <c r="GP3" s="67"/>
      <c r="GQ3" s="67"/>
      <c r="GR3" s="67"/>
      <c r="GS3" s="67"/>
      <c r="GT3" s="67"/>
      <c r="GU3" s="67"/>
      <c r="GV3" s="67"/>
      <c r="GW3" s="67"/>
      <c r="GX3" s="67"/>
      <c r="GY3" s="67"/>
      <c r="GZ3" s="67"/>
      <c r="HA3" s="67"/>
      <c r="HB3" s="67"/>
      <c r="HC3" s="67"/>
      <c r="HD3" s="67"/>
      <c r="HE3" s="67"/>
      <c r="HF3" s="67"/>
      <c r="HG3" s="67"/>
      <c r="HH3" s="67"/>
      <c r="HI3" s="67"/>
      <c r="HJ3" s="67"/>
      <c r="HK3" s="67"/>
      <c r="HL3" s="67"/>
      <c r="HM3" s="67"/>
      <c r="HN3" s="67"/>
      <c r="HO3" s="67"/>
      <c r="HP3" s="67"/>
      <c r="HQ3" s="67"/>
      <c r="HR3" s="67"/>
      <c r="HS3" s="67"/>
      <c r="HT3" s="67"/>
      <c r="HU3" s="67"/>
      <c r="HV3" s="67"/>
      <c r="HW3" s="67"/>
      <c r="HX3" s="67"/>
      <c r="HY3" s="67"/>
      <c r="HZ3" s="67"/>
      <c r="IA3" s="67"/>
    </row>
    <row r="4" s="30" customFormat="1" ht="32" customHeight="1" spans="1:234">
      <c r="A4" s="10" t="s">
        <v>84</v>
      </c>
      <c r="B4" s="11" t="s">
        <v>85</v>
      </c>
      <c r="C4" s="11" t="s">
        <v>86</v>
      </c>
      <c r="D4" s="11"/>
      <c r="E4" s="11"/>
      <c r="F4" s="11"/>
      <c r="G4" s="11"/>
      <c r="H4" s="12" t="s">
        <v>87</v>
      </c>
      <c r="I4" s="11" t="s">
        <v>88</v>
      </c>
      <c r="J4" s="41" t="s">
        <v>89</v>
      </c>
      <c r="K4" s="68" t="s">
        <v>90</v>
      </c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67"/>
      <c r="Y4" s="67"/>
      <c r="Z4" s="67"/>
      <c r="AA4" s="67"/>
      <c r="AB4" s="67"/>
      <c r="AC4" s="67"/>
      <c r="AD4" s="67"/>
      <c r="AE4" s="67"/>
      <c r="AF4" s="67"/>
      <c r="AG4" s="67"/>
      <c r="AH4" s="67"/>
      <c r="AI4" s="67"/>
      <c r="AJ4" s="67"/>
      <c r="AK4" s="67"/>
      <c r="AL4" s="67"/>
      <c r="AM4" s="67"/>
      <c r="AN4" s="67"/>
      <c r="AO4" s="67"/>
      <c r="AP4" s="67"/>
      <c r="AQ4" s="67"/>
      <c r="AR4" s="67"/>
      <c r="AS4" s="67"/>
      <c r="AT4" s="67"/>
      <c r="AU4" s="67"/>
      <c r="AV4" s="67"/>
      <c r="AW4" s="67"/>
      <c r="AX4" s="67"/>
      <c r="AY4" s="67"/>
      <c r="AZ4" s="67"/>
      <c r="BA4" s="67"/>
      <c r="BB4" s="67"/>
      <c r="BC4" s="67"/>
      <c r="BD4" s="67"/>
      <c r="BE4" s="67"/>
      <c r="BF4" s="67"/>
      <c r="BG4" s="67"/>
      <c r="BH4" s="67"/>
      <c r="BI4" s="67"/>
      <c r="BJ4" s="67"/>
      <c r="BK4" s="67"/>
      <c r="BL4" s="67"/>
      <c r="BM4" s="67"/>
      <c r="BN4" s="67"/>
      <c r="BO4" s="67"/>
      <c r="BP4" s="67"/>
      <c r="BQ4" s="67"/>
      <c r="BR4" s="67"/>
      <c r="BS4" s="67"/>
      <c r="BT4" s="67"/>
      <c r="BU4" s="67"/>
      <c r="BV4" s="67"/>
      <c r="BW4" s="67"/>
      <c r="BX4" s="67"/>
      <c r="BY4" s="67"/>
      <c r="BZ4" s="67"/>
      <c r="CA4" s="67"/>
      <c r="CB4" s="67"/>
      <c r="CC4" s="67"/>
      <c r="CD4" s="67"/>
      <c r="CE4" s="67"/>
      <c r="CF4" s="67"/>
      <c r="CG4" s="67"/>
      <c r="CH4" s="67"/>
      <c r="CI4" s="67"/>
      <c r="CJ4" s="67"/>
      <c r="CK4" s="67"/>
      <c r="CL4" s="67"/>
      <c r="CM4" s="67"/>
      <c r="CN4" s="67"/>
      <c r="CO4" s="67"/>
      <c r="CP4" s="67"/>
      <c r="CQ4" s="67"/>
      <c r="CR4" s="67"/>
      <c r="CS4" s="67"/>
      <c r="CT4" s="67"/>
      <c r="CU4" s="67"/>
      <c r="CV4" s="67"/>
      <c r="CW4" s="67"/>
      <c r="CX4" s="67"/>
      <c r="CY4" s="67"/>
      <c r="CZ4" s="67"/>
      <c r="DA4" s="67"/>
      <c r="DB4" s="67"/>
      <c r="DC4" s="67"/>
      <c r="DD4" s="67"/>
      <c r="DE4" s="67"/>
      <c r="DF4" s="67"/>
      <c r="DG4" s="67"/>
      <c r="DH4" s="67"/>
      <c r="DI4" s="67"/>
      <c r="DJ4" s="67"/>
      <c r="DK4" s="67"/>
      <c r="DL4" s="67"/>
      <c r="DM4" s="67"/>
      <c r="DN4" s="67"/>
      <c r="DO4" s="67"/>
      <c r="DP4" s="67"/>
      <c r="DQ4" s="67"/>
      <c r="DR4" s="67"/>
      <c r="DS4" s="67"/>
      <c r="DT4" s="67"/>
      <c r="DU4" s="67"/>
      <c r="DV4" s="67"/>
      <c r="DW4" s="67"/>
      <c r="DX4" s="67"/>
      <c r="DY4" s="67"/>
      <c r="DZ4" s="67"/>
      <c r="EA4" s="67"/>
      <c r="EB4" s="67"/>
      <c r="EC4" s="67"/>
      <c r="ED4" s="67"/>
      <c r="EE4" s="67"/>
      <c r="EF4" s="67"/>
      <c r="EG4" s="67"/>
      <c r="EH4" s="67"/>
      <c r="EI4" s="67"/>
      <c r="EJ4" s="67"/>
      <c r="EK4" s="67"/>
      <c r="EL4" s="67"/>
      <c r="EM4" s="67"/>
      <c r="EN4" s="67"/>
      <c r="EO4" s="67"/>
      <c r="EP4" s="67"/>
      <c r="EQ4" s="67"/>
      <c r="ER4" s="67"/>
      <c r="ES4" s="67"/>
      <c r="ET4" s="67"/>
      <c r="EU4" s="67"/>
      <c r="EV4" s="67"/>
      <c r="EW4" s="67"/>
      <c r="EX4" s="67"/>
      <c r="EY4" s="67"/>
      <c r="EZ4" s="67"/>
      <c r="FA4" s="67"/>
      <c r="FB4" s="67"/>
      <c r="FC4" s="67"/>
      <c r="FD4" s="67"/>
      <c r="FE4" s="67"/>
      <c r="FF4" s="67"/>
      <c r="FG4" s="67"/>
      <c r="FH4" s="67"/>
      <c r="FI4" s="67"/>
      <c r="FJ4" s="67"/>
      <c r="FK4" s="67"/>
      <c r="FL4" s="67"/>
      <c r="FM4" s="67"/>
      <c r="FN4" s="67"/>
      <c r="FO4" s="67"/>
      <c r="FP4" s="67"/>
      <c r="FQ4" s="67"/>
      <c r="FR4" s="67"/>
      <c r="FS4" s="67"/>
      <c r="FT4" s="67"/>
      <c r="FU4" s="67"/>
      <c r="FV4" s="67"/>
      <c r="FW4" s="67"/>
      <c r="FX4" s="67"/>
      <c r="FY4" s="67"/>
      <c r="FZ4" s="67"/>
      <c r="GA4" s="67"/>
      <c r="GB4" s="67"/>
      <c r="GC4" s="67"/>
      <c r="GD4" s="67"/>
      <c r="GE4" s="67"/>
      <c r="GF4" s="67"/>
      <c r="GG4" s="67"/>
      <c r="GH4" s="67"/>
      <c r="GI4" s="67"/>
      <c r="GJ4" s="67"/>
      <c r="GK4" s="67"/>
      <c r="GL4" s="67"/>
      <c r="GM4" s="67"/>
      <c r="GN4" s="67"/>
      <c r="GO4" s="67"/>
      <c r="GP4" s="67"/>
      <c r="GQ4" s="67"/>
      <c r="GR4" s="67"/>
      <c r="GS4" s="67"/>
      <c r="GT4" s="67"/>
      <c r="GU4" s="67"/>
      <c r="GV4" s="67"/>
      <c r="GW4" s="67"/>
      <c r="GX4" s="67"/>
      <c r="GY4" s="67"/>
      <c r="GZ4" s="67"/>
      <c r="HA4" s="67"/>
      <c r="HB4" s="67"/>
      <c r="HC4" s="67"/>
      <c r="HD4" s="67"/>
      <c r="HE4" s="67"/>
      <c r="HF4" s="67"/>
      <c r="HG4" s="67"/>
      <c r="HH4" s="67"/>
      <c r="HI4" s="67"/>
      <c r="HJ4" s="67"/>
      <c r="HK4" s="67"/>
      <c r="HL4" s="67"/>
      <c r="HM4" s="67"/>
      <c r="HN4" s="67"/>
      <c r="HO4" s="67"/>
      <c r="HP4" s="67"/>
      <c r="HQ4" s="67"/>
      <c r="HR4" s="67"/>
      <c r="HS4" s="67"/>
      <c r="HT4" s="67"/>
      <c r="HU4" s="67"/>
      <c r="HV4" s="67"/>
      <c r="HW4" s="67"/>
      <c r="HX4" s="67"/>
      <c r="HY4" s="67"/>
      <c r="HZ4" s="67"/>
    </row>
    <row r="5" s="30" customFormat="1" ht="22" customHeight="1" spans="1:234">
      <c r="A5" s="10">
        <v>1</v>
      </c>
      <c r="B5" s="8" t="s">
        <v>491</v>
      </c>
      <c r="C5" s="13" t="s">
        <v>492</v>
      </c>
      <c r="D5" s="14"/>
      <c r="E5" s="14"/>
      <c r="F5" s="14"/>
      <c r="G5" s="15"/>
      <c r="H5" s="16">
        <f>16*15.8</f>
        <v>252.8</v>
      </c>
      <c r="I5" s="12">
        <v>1284</v>
      </c>
      <c r="J5" s="43">
        <f>H5*I5</f>
        <v>324595</v>
      </c>
      <c r="K5" s="16" t="s">
        <v>493</v>
      </c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7"/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/>
      <c r="BI5" s="67"/>
      <c r="BJ5" s="67"/>
      <c r="BK5" s="67"/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67"/>
      <c r="BX5" s="67"/>
      <c r="BY5" s="67"/>
      <c r="BZ5" s="67"/>
      <c r="CA5" s="67"/>
      <c r="CB5" s="67"/>
      <c r="CC5" s="67"/>
      <c r="CD5" s="67"/>
      <c r="CE5" s="67"/>
      <c r="CF5" s="67"/>
      <c r="CG5" s="67"/>
      <c r="CH5" s="67"/>
      <c r="CI5" s="67"/>
      <c r="CJ5" s="67"/>
      <c r="CK5" s="67"/>
      <c r="CL5" s="67"/>
      <c r="CM5" s="67"/>
      <c r="CN5" s="67"/>
      <c r="CO5" s="67"/>
      <c r="CP5" s="67"/>
      <c r="CQ5" s="67"/>
      <c r="CR5" s="67"/>
      <c r="CS5" s="67"/>
      <c r="CT5" s="67"/>
      <c r="CU5" s="67"/>
      <c r="CV5" s="67"/>
      <c r="CW5" s="67"/>
      <c r="CX5" s="67"/>
      <c r="CY5" s="67"/>
      <c r="CZ5" s="67"/>
      <c r="DA5" s="67"/>
      <c r="DB5" s="67"/>
      <c r="DC5" s="67"/>
      <c r="DD5" s="67"/>
      <c r="DE5" s="67"/>
      <c r="DF5" s="67"/>
      <c r="DG5" s="67"/>
      <c r="DH5" s="67"/>
      <c r="DI5" s="67"/>
      <c r="DJ5" s="67"/>
      <c r="DK5" s="67"/>
      <c r="DL5" s="67"/>
      <c r="DM5" s="67"/>
      <c r="DN5" s="67"/>
      <c r="DO5" s="67"/>
      <c r="DP5" s="67"/>
      <c r="DQ5" s="67"/>
      <c r="DR5" s="67"/>
      <c r="DS5" s="67"/>
      <c r="DT5" s="67"/>
      <c r="DU5" s="67"/>
      <c r="DV5" s="67"/>
      <c r="DW5" s="67"/>
      <c r="DX5" s="67"/>
      <c r="DY5" s="67"/>
      <c r="DZ5" s="67"/>
      <c r="EA5" s="67"/>
      <c r="EB5" s="67"/>
      <c r="EC5" s="67"/>
      <c r="ED5" s="67"/>
      <c r="EE5" s="67"/>
      <c r="EF5" s="67"/>
      <c r="EG5" s="67"/>
      <c r="EH5" s="67"/>
      <c r="EI5" s="67"/>
      <c r="EJ5" s="67"/>
      <c r="EK5" s="67"/>
      <c r="EL5" s="67"/>
      <c r="EM5" s="67"/>
      <c r="EN5" s="67"/>
      <c r="EO5" s="67"/>
      <c r="EP5" s="67"/>
      <c r="EQ5" s="67"/>
      <c r="ER5" s="67"/>
      <c r="ES5" s="67"/>
      <c r="ET5" s="67"/>
      <c r="EU5" s="67"/>
      <c r="EV5" s="67"/>
      <c r="EW5" s="67"/>
      <c r="EX5" s="67"/>
      <c r="EY5" s="67"/>
      <c r="EZ5" s="67"/>
      <c r="FA5" s="67"/>
      <c r="FB5" s="67"/>
      <c r="FC5" s="67"/>
      <c r="FD5" s="67"/>
      <c r="FE5" s="67"/>
      <c r="FF5" s="67"/>
      <c r="FG5" s="67"/>
      <c r="FH5" s="67"/>
      <c r="FI5" s="67"/>
      <c r="FJ5" s="67"/>
      <c r="FK5" s="67"/>
      <c r="FL5" s="67"/>
      <c r="FM5" s="67"/>
      <c r="FN5" s="67"/>
      <c r="FO5" s="67"/>
      <c r="FP5" s="67"/>
      <c r="FQ5" s="67"/>
      <c r="FR5" s="67"/>
      <c r="FS5" s="67"/>
      <c r="FT5" s="67"/>
      <c r="FU5" s="67"/>
      <c r="FV5" s="67"/>
      <c r="FW5" s="67"/>
      <c r="FX5" s="67"/>
      <c r="FY5" s="67"/>
      <c r="FZ5" s="67"/>
      <c r="GA5" s="67"/>
      <c r="GB5" s="67"/>
      <c r="GC5" s="67"/>
      <c r="GD5" s="67"/>
      <c r="GE5" s="67"/>
      <c r="GF5" s="67"/>
      <c r="GG5" s="67"/>
      <c r="GH5" s="67"/>
      <c r="GI5" s="67"/>
      <c r="GJ5" s="67"/>
      <c r="GK5" s="67"/>
      <c r="GL5" s="67"/>
      <c r="GM5" s="67"/>
      <c r="GN5" s="67"/>
      <c r="GO5" s="67"/>
      <c r="GP5" s="67"/>
      <c r="GQ5" s="67"/>
      <c r="GR5" s="67"/>
      <c r="GS5" s="67"/>
      <c r="GT5" s="67"/>
      <c r="GU5" s="67"/>
      <c r="GV5" s="67"/>
      <c r="GW5" s="67"/>
      <c r="GX5" s="67"/>
      <c r="GY5" s="67"/>
      <c r="GZ5" s="67"/>
      <c r="HA5" s="67"/>
      <c r="HB5" s="67"/>
      <c r="HC5" s="67"/>
      <c r="HD5" s="67"/>
      <c r="HE5" s="67"/>
      <c r="HF5" s="67"/>
      <c r="HG5" s="67"/>
      <c r="HH5" s="67"/>
      <c r="HI5" s="67"/>
      <c r="HJ5" s="67"/>
      <c r="HK5" s="67"/>
      <c r="HL5" s="67"/>
      <c r="HM5" s="67"/>
      <c r="HN5" s="67"/>
      <c r="HO5" s="67"/>
      <c r="HP5" s="67"/>
      <c r="HQ5" s="67"/>
      <c r="HR5" s="67"/>
      <c r="HS5" s="67"/>
      <c r="HT5" s="67"/>
      <c r="HU5" s="67"/>
      <c r="HV5" s="67"/>
      <c r="HW5" s="67"/>
      <c r="HX5" s="67"/>
      <c r="HY5" s="67"/>
      <c r="HZ5" s="67"/>
    </row>
    <row r="6" s="30" customFormat="1" ht="22" customHeight="1" spans="1:234">
      <c r="A6" s="10"/>
      <c r="B6" s="10"/>
      <c r="C6" s="13"/>
      <c r="D6" s="14"/>
      <c r="E6" s="14"/>
      <c r="F6" s="14"/>
      <c r="G6" s="15"/>
      <c r="H6" s="16"/>
      <c r="I6" s="12"/>
      <c r="J6" s="43"/>
      <c r="K6" s="68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67"/>
      <c r="AE6" s="67"/>
      <c r="AF6" s="67"/>
      <c r="AG6" s="67"/>
      <c r="AH6" s="67"/>
      <c r="AI6" s="67"/>
      <c r="AJ6" s="67"/>
      <c r="AK6" s="67"/>
      <c r="AL6" s="67"/>
      <c r="AM6" s="67"/>
      <c r="AN6" s="67"/>
      <c r="AO6" s="67"/>
      <c r="AP6" s="67"/>
      <c r="AQ6" s="67"/>
      <c r="AR6" s="67"/>
      <c r="AS6" s="67"/>
      <c r="AT6" s="67"/>
      <c r="AU6" s="67"/>
      <c r="AV6" s="67"/>
      <c r="AW6" s="67"/>
      <c r="AX6" s="67"/>
      <c r="AY6" s="67"/>
      <c r="AZ6" s="67"/>
      <c r="BA6" s="67"/>
      <c r="BB6" s="67"/>
      <c r="BC6" s="67"/>
      <c r="BD6" s="67"/>
      <c r="BE6" s="67"/>
      <c r="BF6" s="67"/>
      <c r="BG6" s="67"/>
      <c r="BH6" s="67"/>
      <c r="BI6" s="67"/>
      <c r="BJ6" s="67"/>
      <c r="BK6" s="67"/>
      <c r="BL6" s="67"/>
      <c r="BM6" s="67"/>
      <c r="BN6" s="67"/>
      <c r="BO6" s="67"/>
      <c r="BP6" s="67"/>
      <c r="BQ6" s="67"/>
      <c r="BR6" s="67"/>
      <c r="BS6" s="67"/>
      <c r="BT6" s="67"/>
      <c r="BU6" s="67"/>
      <c r="BV6" s="67"/>
      <c r="BW6" s="67"/>
      <c r="BX6" s="67"/>
      <c r="BY6" s="67"/>
      <c r="BZ6" s="67"/>
      <c r="CA6" s="67"/>
      <c r="CB6" s="67"/>
      <c r="CC6" s="67"/>
      <c r="CD6" s="67"/>
      <c r="CE6" s="67"/>
      <c r="CF6" s="67"/>
      <c r="CG6" s="67"/>
      <c r="CH6" s="67"/>
      <c r="CI6" s="67"/>
      <c r="CJ6" s="67"/>
      <c r="CK6" s="67"/>
      <c r="CL6" s="67"/>
      <c r="CM6" s="67"/>
      <c r="CN6" s="67"/>
      <c r="CO6" s="67"/>
      <c r="CP6" s="67"/>
      <c r="CQ6" s="67"/>
      <c r="CR6" s="67"/>
      <c r="CS6" s="67"/>
      <c r="CT6" s="67"/>
      <c r="CU6" s="67"/>
      <c r="CV6" s="67"/>
      <c r="CW6" s="67"/>
      <c r="CX6" s="67"/>
      <c r="CY6" s="67"/>
      <c r="CZ6" s="67"/>
      <c r="DA6" s="67"/>
      <c r="DB6" s="67"/>
      <c r="DC6" s="67"/>
      <c r="DD6" s="67"/>
      <c r="DE6" s="67"/>
      <c r="DF6" s="67"/>
      <c r="DG6" s="67"/>
      <c r="DH6" s="67"/>
      <c r="DI6" s="67"/>
      <c r="DJ6" s="67"/>
      <c r="DK6" s="67"/>
      <c r="DL6" s="67"/>
      <c r="DM6" s="67"/>
      <c r="DN6" s="67"/>
      <c r="DO6" s="67"/>
      <c r="DP6" s="67"/>
      <c r="DQ6" s="67"/>
      <c r="DR6" s="67"/>
      <c r="DS6" s="67"/>
      <c r="DT6" s="67"/>
      <c r="DU6" s="67"/>
      <c r="DV6" s="67"/>
      <c r="DW6" s="67"/>
      <c r="DX6" s="67"/>
      <c r="DY6" s="67"/>
      <c r="DZ6" s="67"/>
      <c r="EA6" s="67"/>
      <c r="EB6" s="67"/>
      <c r="EC6" s="67"/>
      <c r="ED6" s="67"/>
      <c r="EE6" s="67"/>
      <c r="EF6" s="67"/>
      <c r="EG6" s="67"/>
      <c r="EH6" s="67"/>
      <c r="EI6" s="67"/>
      <c r="EJ6" s="67"/>
      <c r="EK6" s="67"/>
      <c r="EL6" s="67"/>
      <c r="EM6" s="67"/>
      <c r="EN6" s="67"/>
      <c r="EO6" s="67"/>
      <c r="EP6" s="67"/>
      <c r="EQ6" s="67"/>
      <c r="ER6" s="67"/>
      <c r="ES6" s="67"/>
      <c r="ET6" s="67"/>
      <c r="EU6" s="67"/>
      <c r="EV6" s="67"/>
      <c r="EW6" s="67"/>
      <c r="EX6" s="67"/>
      <c r="EY6" s="67"/>
      <c r="EZ6" s="67"/>
      <c r="FA6" s="67"/>
      <c r="FB6" s="67"/>
      <c r="FC6" s="67"/>
      <c r="FD6" s="67"/>
      <c r="FE6" s="67"/>
      <c r="FF6" s="67"/>
      <c r="FG6" s="67"/>
      <c r="FH6" s="67"/>
      <c r="FI6" s="67"/>
      <c r="FJ6" s="67"/>
      <c r="FK6" s="67"/>
      <c r="FL6" s="67"/>
      <c r="FM6" s="67"/>
      <c r="FN6" s="67"/>
      <c r="FO6" s="67"/>
      <c r="FP6" s="67"/>
      <c r="FQ6" s="67"/>
      <c r="FR6" s="67"/>
      <c r="FS6" s="67"/>
      <c r="FT6" s="67"/>
      <c r="FU6" s="67"/>
      <c r="FV6" s="67"/>
      <c r="FW6" s="67"/>
      <c r="FX6" s="67"/>
      <c r="FY6" s="67"/>
      <c r="FZ6" s="67"/>
      <c r="GA6" s="67"/>
      <c r="GB6" s="67"/>
      <c r="GC6" s="67"/>
      <c r="GD6" s="67"/>
      <c r="GE6" s="67"/>
      <c r="GF6" s="67"/>
      <c r="GG6" s="67"/>
      <c r="GH6" s="67"/>
      <c r="GI6" s="67"/>
      <c r="GJ6" s="67"/>
      <c r="GK6" s="67"/>
      <c r="GL6" s="67"/>
      <c r="GM6" s="67"/>
      <c r="GN6" s="67"/>
      <c r="GO6" s="67"/>
      <c r="GP6" s="67"/>
      <c r="GQ6" s="67"/>
      <c r="GR6" s="67"/>
      <c r="GS6" s="67"/>
      <c r="GT6" s="67"/>
      <c r="GU6" s="67"/>
      <c r="GV6" s="67"/>
      <c r="GW6" s="67"/>
      <c r="GX6" s="67"/>
      <c r="GY6" s="67"/>
      <c r="GZ6" s="67"/>
      <c r="HA6" s="67"/>
      <c r="HB6" s="67"/>
      <c r="HC6" s="67"/>
      <c r="HD6" s="67"/>
      <c r="HE6" s="67"/>
      <c r="HF6" s="67"/>
      <c r="HG6" s="67"/>
      <c r="HH6" s="67"/>
      <c r="HI6" s="67"/>
      <c r="HJ6" s="67"/>
      <c r="HK6" s="67"/>
      <c r="HL6" s="67"/>
      <c r="HM6" s="67"/>
      <c r="HN6" s="67"/>
      <c r="HO6" s="67"/>
      <c r="HP6" s="67"/>
      <c r="HQ6" s="67"/>
      <c r="HR6" s="67"/>
      <c r="HS6" s="67"/>
      <c r="HT6" s="67"/>
      <c r="HU6" s="67"/>
      <c r="HV6" s="67"/>
      <c r="HW6" s="67"/>
      <c r="HX6" s="67"/>
      <c r="HY6" s="67"/>
      <c r="HZ6" s="67"/>
    </row>
    <row r="7" s="30" customFormat="1" ht="22" customHeight="1" spans="1:234">
      <c r="A7" s="10"/>
      <c r="B7" s="10"/>
      <c r="C7" s="13"/>
      <c r="D7" s="14"/>
      <c r="E7" s="14"/>
      <c r="F7" s="14"/>
      <c r="G7" s="15"/>
      <c r="H7" s="16"/>
      <c r="I7" s="12"/>
      <c r="J7" s="43"/>
      <c r="K7" s="68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67"/>
      <c r="Y7" s="67"/>
      <c r="Z7" s="67"/>
      <c r="AA7" s="67"/>
      <c r="AB7" s="67"/>
      <c r="AC7" s="67"/>
      <c r="AD7" s="67"/>
      <c r="AE7" s="67"/>
      <c r="AF7" s="67"/>
      <c r="AG7" s="67"/>
      <c r="AH7" s="67"/>
      <c r="AI7" s="67"/>
      <c r="AJ7" s="67"/>
      <c r="AK7" s="67"/>
      <c r="AL7" s="67"/>
      <c r="AM7" s="67"/>
      <c r="AN7" s="67"/>
      <c r="AO7" s="67"/>
      <c r="AP7" s="67"/>
      <c r="AQ7" s="67"/>
      <c r="AR7" s="67"/>
      <c r="AS7" s="67"/>
      <c r="AT7" s="67"/>
      <c r="AU7" s="67"/>
      <c r="AV7" s="67"/>
      <c r="AW7" s="67"/>
      <c r="AX7" s="67"/>
      <c r="AY7" s="67"/>
      <c r="AZ7" s="67"/>
      <c r="BA7" s="67"/>
      <c r="BB7" s="67"/>
      <c r="BC7" s="67"/>
      <c r="BD7" s="67"/>
      <c r="BE7" s="67"/>
      <c r="BF7" s="67"/>
      <c r="BG7" s="67"/>
      <c r="BH7" s="67"/>
      <c r="BI7" s="67"/>
      <c r="BJ7" s="67"/>
      <c r="BK7" s="67"/>
      <c r="BL7" s="67"/>
      <c r="BM7" s="67"/>
      <c r="BN7" s="67"/>
      <c r="BO7" s="67"/>
      <c r="BP7" s="67"/>
      <c r="BQ7" s="67"/>
      <c r="BR7" s="67"/>
      <c r="BS7" s="67"/>
      <c r="BT7" s="67"/>
      <c r="BU7" s="67"/>
      <c r="BV7" s="67"/>
      <c r="BW7" s="67"/>
      <c r="BX7" s="67"/>
      <c r="BY7" s="67"/>
      <c r="BZ7" s="67"/>
      <c r="CA7" s="67"/>
      <c r="CB7" s="67"/>
      <c r="CC7" s="67"/>
      <c r="CD7" s="67"/>
      <c r="CE7" s="67"/>
      <c r="CF7" s="67"/>
      <c r="CG7" s="67"/>
      <c r="CH7" s="67"/>
      <c r="CI7" s="67"/>
      <c r="CJ7" s="67"/>
      <c r="CK7" s="67"/>
      <c r="CL7" s="67"/>
      <c r="CM7" s="67"/>
      <c r="CN7" s="67"/>
      <c r="CO7" s="67"/>
      <c r="CP7" s="67"/>
      <c r="CQ7" s="67"/>
      <c r="CR7" s="67"/>
      <c r="CS7" s="67"/>
      <c r="CT7" s="67"/>
      <c r="CU7" s="67"/>
      <c r="CV7" s="67"/>
      <c r="CW7" s="67"/>
      <c r="CX7" s="67"/>
      <c r="CY7" s="67"/>
      <c r="CZ7" s="67"/>
      <c r="DA7" s="67"/>
      <c r="DB7" s="67"/>
      <c r="DC7" s="67"/>
      <c r="DD7" s="67"/>
      <c r="DE7" s="67"/>
      <c r="DF7" s="67"/>
      <c r="DG7" s="67"/>
      <c r="DH7" s="67"/>
      <c r="DI7" s="67"/>
      <c r="DJ7" s="67"/>
      <c r="DK7" s="67"/>
      <c r="DL7" s="67"/>
      <c r="DM7" s="67"/>
      <c r="DN7" s="67"/>
      <c r="DO7" s="67"/>
      <c r="DP7" s="67"/>
      <c r="DQ7" s="67"/>
      <c r="DR7" s="67"/>
      <c r="DS7" s="67"/>
      <c r="DT7" s="67"/>
      <c r="DU7" s="67"/>
      <c r="DV7" s="67"/>
      <c r="DW7" s="67"/>
      <c r="DX7" s="67"/>
      <c r="DY7" s="67"/>
      <c r="DZ7" s="67"/>
      <c r="EA7" s="67"/>
      <c r="EB7" s="67"/>
      <c r="EC7" s="67"/>
      <c r="ED7" s="67"/>
      <c r="EE7" s="67"/>
      <c r="EF7" s="67"/>
      <c r="EG7" s="67"/>
      <c r="EH7" s="67"/>
      <c r="EI7" s="67"/>
      <c r="EJ7" s="67"/>
      <c r="EK7" s="67"/>
      <c r="EL7" s="67"/>
      <c r="EM7" s="67"/>
      <c r="EN7" s="67"/>
      <c r="EO7" s="67"/>
      <c r="EP7" s="67"/>
      <c r="EQ7" s="67"/>
      <c r="ER7" s="67"/>
      <c r="ES7" s="67"/>
      <c r="ET7" s="67"/>
      <c r="EU7" s="67"/>
      <c r="EV7" s="67"/>
      <c r="EW7" s="67"/>
      <c r="EX7" s="67"/>
      <c r="EY7" s="67"/>
      <c r="EZ7" s="67"/>
      <c r="FA7" s="67"/>
      <c r="FB7" s="67"/>
      <c r="FC7" s="67"/>
      <c r="FD7" s="67"/>
      <c r="FE7" s="67"/>
      <c r="FF7" s="67"/>
      <c r="FG7" s="67"/>
      <c r="FH7" s="67"/>
      <c r="FI7" s="67"/>
      <c r="FJ7" s="67"/>
      <c r="FK7" s="67"/>
      <c r="FL7" s="67"/>
      <c r="FM7" s="67"/>
      <c r="FN7" s="67"/>
      <c r="FO7" s="67"/>
      <c r="FP7" s="67"/>
      <c r="FQ7" s="67"/>
      <c r="FR7" s="67"/>
      <c r="FS7" s="67"/>
      <c r="FT7" s="67"/>
      <c r="FU7" s="67"/>
      <c r="FV7" s="67"/>
      <c r="FW7" s="67"/>
      <c r="FX7" s="67"/>
      <c r="FY7" s="67"/>
      <c r="FZ7" s="67"/>
      <c r="GA7" s="67"/>
      <c r="GB7" s="67"/>
      <c r="GC7" s="67"/>
      <c r="GD7" s="67"/>
      <c r="GE7" s="67"/>
      <c r="GF7" s="67"/>
      <c r="GG7" s="67"/>
      <c r="GH7" s="67"/>
      <c r="GI7" s="67"/>
      <c r="GJ7" s="67"/>
      <c r="GK7" s="67"/>
      <c r="GL7" s="67"/>
      <c r="GM7" s="67"/>
      <c r="GN7" s="67"/>
      <c r="GO7" s="67"/>
      <c r="GP7" s="67"/>
      <c r="GQ7" s="67"/>
      <c r="GR7" s="67"/>
      <c r="GS7" s="67"/>
      <c r="GT7" s="67"/>
      <c r="GU7" s="67"/>
      <c r="GV7" s="67"/>
      <c r="GW7" s="67"/>
      <c r="GX7" s="67"/>
      <c r="GY7" s="67"/>
      <c r="GZ7" s="67"/>
      <c r="HA7" s="67"/>
      <c r="HB7" s="67"/>
      <c r="HC7" s="67"/>
      <c r="HD7" s="67"/>
      <c r="HE7" s="67"/>
      <c r="HF7" s="67"/>
      <c r="HG7" s="67"/>
      <c r="HH7" s="67"/>
      <c r="HI7" s="67"/>
      <c r="HJ7" s="67"/>
      <c r="HK7" s="67"/>
      <c r="HL7" s="67"/>
      <c r="HM7" s="67"/>
      <c r="HN7" s="67"/>
      <c r="HO7" s="67"/>
      <c r="HP7" s="67"/>
      <c r="HQ7" s="67"/>
      <c r="HR7" s="67"/>
      <c r="HS7" s="67"/>
      <c r="HT7" s="67"/>
      <c r="HU7" s="67"/>
      <c r="HV7" s="67"/>
      <c r="HW7" s="67"/>
      <c r="HX7" s="67"/>
      <c r="HY7" s="67"/>
      <c r="HZ7" s="67"/>
    </row>
    <row r="8" s="30" customFormat="1" ht="22" customHeight="1" spans="1:234">
      <c r="A8" s="10"/>
      <c r="B8" s="10"/>
      <c r="C8" s="13"/>
      <c r="D8" s="14"/>
      <c r="E8" s="14"/>
      <c r="F8" s="14"/>
      <c r="G8" s="15"/>
      <c r="H8" s="16"/>
      <c r="I8" s="12"/>
      <c r="J8" s="43"/>
      <c r="K8" s="68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67"/>
      <c r="Y8" s="67"/>
      <c r="Z8" s="67"/>
      <c r="AA8" s="67"/>
      <c r="AB8" s="67"/>
      <c r="AC8" s="67"/>
      <c r="AD8" s="67"/>
      <c r="AE8" s="67"/>
      <c r="AF8" s="67"/>
      <c r="AG8" s="67"/>
      <c r="AH8" s="67"/>
      <c r="AI8" s="67"/>
      <c r="AJ8" s="67"/>
      <c r="AK8" s="67"/>
      <c r="AL8" s="67"/>
      <c r="AM8" s="67"/>
      <c r="AN8" s="67"/>
      <c r="AO8" s="67"/>
      <c r="AP8" s="67"/>
      <c r="AQ8" s="67"/>
      <c r="AR8" s="67"/>
      <c r="AS8" s="67"/>
      <c r="AT8" s="67"/>
      <c r="AU8" s="67"/>
      <c r="AV8" s="67"/>
      <c r="AW8" s="67"/>
      <c r="AX8" s="67"/>
      <c r="AY8" s="67"/>
      <c r="AZ8" s="67"/>
      <c r="BA8" s="67"/>
      <c r="BB8" s="67"/>
      <c r="BC8" s="67"/>
      <c r="BD8" s="67"/>
      <c r="BE8" s="67"/>
      <c r="BF8" s="67"/>
      <c r="BG8" s="67"/>
      <c r="BH8" s="67"/>
      <c r="BI8" s="67"/>
      <c r="BJ8" s="67"/>
      <c r="BK8" s="67"/>
      <c r="BL8" s="67"/>
      <c r="BM8" s="67"/>
      <c r="BN8" s="67"/>
      <c r="BO8" s="67"/>
      <c r="BP8" s="67"/>
      <c r="BQ8" s="67"/>
      <c r="BR8" s="67"/>
      <c r="BS8" s="67"/>
      <c r="BT8" s="67"/>
      <c r="BU8" s="67"/>
      <c r="BV8" s="67"/>
      <c r="BW8" s="67"/>
      <c r="BX8" s="67"/>
      <c r="BY8" s="67"/>
      <c r="BZ8" s="67"/>
      <c r="CA8" s="67"/>
      <c r="CB8" s="67"/>
      <c r="CC8" s="67"/>
      <c r="CD8" s="67"/>
      <c r="CE8" s="67"/>
      <c r="CF8" s="67"/>
      <c r="CG8" s="67"/>
      <c r="CH8" s="67"/>
      <c r="CI8" s="67"/>
      <c r="CJ8" s="67"/>
      <c r="CK8" s="67"/>
      <c r="CL8" s="67"/>
      <c r="CM8" s="67"/>
      <c r="CN8" s="67"/>
      <c r="CO8" s="67"/>
      <c r="CP8" s="67"/>
      <c r="CQ8" s="67"/>
      <c r="CR8" s="67"/>
      <c r="CS8" s="67"/>
      <c r="CT8" s="67"/>
      <c r="CU8" s="67"/>
      <c r="CV8" s="67"/>
      <c r="CW8" s="67"/>
      <c r="CX8" s="67"/>
      <c r="CY8" s="67"/>
      <c r="CZ8" s="67"/>
      <c r="DA8" s="67"/>
      <c r="DB8" s="67"/>
      <c r="DC8" s="67"/>
      <c r="DD8" s="67"/>
      <c r="DE8" s="67"/>
      <c r="DF8" s="67"/>
      <c r="DG8" s="67"/>
      <c r="DH8" s="67"/>
      <c r="DI8" s="67"/>
      <c r="DJ8" s="67"/>
      <c r="DK8" s="67"/>
      <c r="DL8" s="67"/>
      <c r="DM8" s="67"/>
      <c r="DN8" s="67"/>
      <c r="DO8" s="67"/>
      <c r="DP8" s="67"/>
      <c r="DQ8" s="67"/>
      <c r="DR8" s="67"/>
      <c r="DS8" s="67"/>
      <c r="DT8" s="67"/>
      <c r="DU8" s="67"/>
      <c r="DV8" s="67"/>
      <c r="DW8" s="67"/>
      <c r="DX8" s="67"/>
      <c r="DY8" s="67"/>
      <c r="DZ8" s="67"/>
      <c r="EA8" s="67"/>
      <c r="EB8" s="67"/>
      <c r="EC8" s="67"/>
      <c r="ED8" s="67"/>
      <c r="EE8" s="67"/>
      <c r="EF8" s="67"/>
      <c r="EG8" s="67"/>
      <c r="EH8" s="67"/>
      <c r="EI8" s="67"/>
      <c r="EJ8" s="67"/>
      <c r="EK8" s="67"/>
      <c r="EL8" s="67"/>
      <c r="EM8" s="67"/>
      <c r="EN8" s="67"/>
      <c r="EO8" s="67"/>
      <c r="EP8" s="67"/>
      <c r="EQ8" s="67"/>
      <c r="ER8" s="67"/>
      <c r="ES8" s="67"/>
      <c r="ET8" s="67"/>
      <c r="EU8" s="67"/>
      <c r="EV8" s="67"/>
      <c r="EW8" s="67"/>
      <c r="EX8" s="67"/>
      <c r="EY8" s="67"/>
      <c r="EZ8" s="67"/>
      <c r="FA8" s="67"/>
      <c r="FB8" s="67"/>
      <c r="FC8" s="67"/>
      <c r="FD8" s="67"/>
      <c r="FE8" s="67"/>
      <c r="FF8" s="67"/>
      <c r="FG8" s="67"/>
      <c r="FH8" s="67"/>
      <c r="FI8" s="67"/>
      <c r="FJ8" s="67"/>
      <c r="FK8" s="67"/>
      <c r="FL8" s="67"/>
      <c r="FM8" s="67"/>
      <c r="FN8" s="67"/>
      <c r="FO8" s="67"/>
      <c r="FP8" s="67"/>
      <c r="FQ8" s="67"/>
      <c r="FR8" s="67"/>
      <c r="FS8" s="67"/>
      <c r="FT8" s="67"/>
      <c r="FU8" s="67"/>
      <c r="FV8" s="67"/>
      <c r="FW8" s="67"/>
      <c r="FX8" s="67"/>
      <c r="FY8" s="67"/>
      <c r="FZ8" s="67"/>
      <c r="GA8" s="67"/>
      <c r="GB8" s="67"/>
      <c r="GC8" s="67"/>
      <c r="GD8" s="67"/>
      <c r="GE8" s="67"/>
      <c r="GF8" s="67"/>
      <c r="GG8" s="67"/>
      <c r="GH8" s="67"/>
      <c r="GI8" s="67"/>
      <c r="GJ8" s="67"/>
      <c r="GK8" s="67"/>
      <c r="GL8" s="67"/>
      <c r="GM8" s="67"/>
      <c r="GN8" s="67"/>
      <c r="GO8" s="67"/>
      <c r="GP8" s="67"/>
      <c r="GQ8" s="67"/>
      <c r="GR8" s="67"/>
      <c r="GS8" s="67"/>
      <c r="GT8" s="67"/>
      <c r="GU8" s="67"/>
      <c r="GV8" s="67"/>
      <c r="GW8" s="67"/>
      <c r="GX8" s="67"/>
      <c r="GY8" s="67"/>
      <c r="GZ8" s="67"/>
      <c r="HA8" s="67"/>
      <c r="HB8" s="67"/>
      <c r="HC8" s="67"/>
      <c r="HD8" s="67"/>
      <c r="HE8" s="67"/>
      <c r="HF8" s="67"/>
      <c r="HG8" s="67"/>
      <c r="HH8" s="67"/>
      <c r="HI8" s="67"/>
      <c r="HJ8" s="67"/>
      <c r="HK8" s="67"/>
      <c r="HL8" s="67"/>
      <c r="HM8" s="67"/>
      <c r="HN8" s="67"/>
      <c r="HO8" s="67"/>
      <c r="HP8" s="67"/>
      <c r="HQ8" s="67"/>
      <c r="HR8" s="67"/>
      <c r="HS8" s="67"/>
      <c r="HT8" s="67"/>
      <c r="HU8" s="67"/>
      <c r="HV8" s="67"/>
      <c r="HW8" s="67"/>
      <c r="HX8" s="67"/>
      <c r="HY8" s="67"/>
      <c r="HZ8" s="67"/>
    </row>
    <row r="9" s="30" customFormat="1" ht="22" customHeight="1" spans="1:234">
      <c r="A9" s="10"/>
      <c r="B9" s="10"/>
      <c r="C9" s="18" t="s">
        <v>99</v>
      </c>
      <c r="D9" s="19"/>
      <c r="E9" s="19"/>
      <c r="F9" s="19"/>
      <c r="G9" s="20"/>
      <c r="H9" s="16">
        <f>SUM(H5:H8)</f>
        <v>252.8</v>
      </c>
      <c r="I9" s="12"/>
      <c r="J9" s="43">
        <f>SUM(J5:J8)</f>
        <v>324595</v>
      </c>
      <c r="K9" s="68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67"/>
      <c r="Y9" s="67"/>
      <c r="Z9" s="67"/>
      <c r="AA9" s="67"/>
      <c r="AB9" s="67"/>
      <c r="AC9" s="67"/>
      <c r="AD9" s="67"/>
      <c r="AE9" s="67"/>
      <c r="AF9" s="67"/>
      <c r="AG9" s="67"/>
      <c r="AH9" s="67"/>
      <c r="AI9" s="67"/>
      <c r="AJ9" s="67"/>
      <c r="AK9" s="67"/>
      <c r="AL9" s="67"/>
      <c r="AM9" s="67"/>
      <c r="AN9" s="67"/>
      <c r="AO9" s="67"/>
      <c r="AP9" s="67"/>
      <c r="AQ9" s="67"/>
      <c r="AR9" s="67"/>
      <c r="AS9" s="67"/>
      <c r="AT9" s="67"/>
      <c r="AU9" s="67"/>
      <c r="AV9" s="67"/>
      <c r="AW9" s="67"/>
      <c r="AX9" s="67"/>
      <c r="AY9" s="67"/>
      <c r="AZ9" s="67"/>
      <c r="BA9" s="67"/>
      <c r="BB9" s="67"/>
      <c r="BC9" s="67"/>
      <c r="BD9" s="67"/>
      <c r="BE9" s="67"/>
      <c r="BF9" s="67"/>
      <c r="BG9" s="67"/>
      <c r="BH9" s="67"/>
      <c r="BI9" s="67"/>
      <c r="BJ9" s="67"/>
      <c r="BK9" s="67"/>
      <c r="BL9" s="67"/>
      <c r="BM9" s="67"/>
      <c r="BN9" s="67"/>
      <c r="BO9" s="67"/>
      <c r="BP9" s="67"/>
      <c r="BQ9" s="67"/>
      <c r="BR9" s="67"/>
      <c r="BS9" s="67"/>
      <c r="BT9" s="67"/>
      <c r="BU9" s="67"/>
      <c r="BV9" s="67"/>
      <c r="BW9" s="67"/>
      <c r="BX9" s="67"/>
      <c r="BY9" s="67"/>
      <c r="BZ9" s="67"/>
      <c r="CA9" s="67"/>
      <c r="CB9" s="67"/>
      <c r="CC9" s="67"/>
      <c r="CD9" s="67"/>
      <c r="CE9" s="67"/>
      <c r="CF9" s="67"/>
      <c r="CG9" s="67"/>
      <c r="CH9" s="67"/>
      <c r="CI9" s="67"/>
      <c r="CJ9" s="67"/>
      <c r="CK9" s="67"/>
      <c r="CL9" s="67"/>
      <c r="CM9" s="67"/>
      <c r="CN9" s="67"/>
      <c r="CO9" s="67"/>
      <c r="CP9" s="67"/>
      <c r="CQ9" s="67"/>
      <c r="CR9" s="67"/>
      <c r="CS9" s="67"/>
      <c r="CT9" s="67"/>
      <c r="CU9" s="67"/>
      <c r="CV9" s="67"/>
      <c r="CW9" s="67"/>
      <c r="CX9" s="67"/>
      <c r="CY9" s="67"/>
      <c r="CZ9" s="67"/>
      <c r="DA9" s="67"/>
      <c r="DB9" s="67"/>
      <c r="DC9" s="67"/>
      <c r="DD9" s="67"/>
      <c r="DE9" s="67"/>
      <c r="DF9" s="67"/>
      <c r="DG9" s="67"/>
      <c r="DH9" s="67"/>
      <c r="DI9" s="67"/>
      <c r="DJ9" s="67"/>
      <c r="DK9" s="67"/>
      <c r="DL9" s="67"/>
      <c r="DM9" s="67"/>
      <c r="DN9" s="67"/>
      <c r="DO9" s="67"/>
      <c r="DP9" s="67"/>
      <c r="DQ9" s="67"/>
      <c r="DR9" s="67"/>
      <c r="DS9" s="67"/>
      <c r="DT9" s="67"/>
      <c r="DU9" s="67"/>
      <c r="DV9" s="67"/>
      <c r="DW9" s="67"/>
      <c r="DX9" s="67"/>
      <c r="DY9" s="67"/>
      <c r="DZ9" s="67"/>
      <c r="EA9" s="67"/>
      <c r="EB9" s="67"/>
      <c r="EC9" s="67"/>
      <c r="ED9" s="67"/>
      <c r="EE9" s="67"/>
      <c r="EF9" s="67"/>
      <c r="EG9" s="67"/>
      <c r="EH9" s="67"/>
      <c r="EI9" s="67"/>
      <c r="EJ9" s="67"/>
      <c r="EK9" s="67"/>
      <c r="EL9" s="67"/>
      <c r="EM9" s="67"/>
      <c r="EN9" s="67"/>
      <c r="EO9" s="67"/>
      <c r="EP9" s="67"/>
      <c r="EQ9" s="67"/>
      <c r="ER9" s="67"/>
      <c r="ES9" s="67"/>
      <c r="ET9" s="67"/>
      <c r="EU9" s="67"/>
      <c r="EV9" s="67"/>
      <c r="EW9" s="67"/>
      <c r="EX9" s="67"/>
      <c r="EY9" s="67"/>
      <c r="EZ9" s="67"/>
      <c r="FA9" s="67"/>
      <c r="FB9" s="67"/>
      <c r="FC9" s="67"/>
      <c r="FD9" s="67"/>
      <c r="FE9" s="67"/>
      <c r="FF9" s="67"/>
      <c r="FG9" s="67"/>
      <c r="FH9" s="67"/>
      <c r="FI9" s="67"/>
      <c r="FJ9" s="67"/>
      <c r="FK9" s="67"/>
      <c r="FL9" s="67"/>
      <c r="FM9" s="67"/>
      <c r="FN9" s="67"/>
      <c r="FO9" s="67"/>
      <c r="FP9" s="67"/>
      <c r="FQ9" s="67"/>
      <c r="FR9" s="67"/>
      <c r="FS9" s="67"/>
      <c r="FT9" s="67"/>
      <c r="FU9" s="67"/>
      <c r="FV9" s="67"/>
      <c r="FW9" s="67"/>
      <c r="FX9" s="67"/>
      <c r="FY9" s="67"/>
      <c r="FZ9" s="67"/>
      <c r="GA9" s="67"/>
      <c r="GB9" s="67"/>
      <c r="GC9" s="67"/>
      <c r="GD9" s="67"/>
      <c r="GE9" s="67"/>
      <c r="GF9" s="67"/>
      <c r="GG9" s="67"/>
      <c r="GH9" s="67"/>
      <c r="GI9" s="67"/>
      <c r="GJ9" s="67"/>
      <c r="GK9" s="67"/>
      <c r="GL9" s="67"/>
      <c r="GM9" s="67"/>
      <c r="GN9" s="67"/>
      <c r="GO9" s="67"/>
      <c r="GP9" s="67"/>
      <c r="GQ9" s="67"/>
      <c r="GR9" s="67"/>
      <c r="GS9" s="67"/>
      <c r="GT9" s="67"/>
      <c r="GU9" s="67"/>
      <c r="GV9" s="67"/>
      <c r="GW9" s="67"/>
      <c r="GX9" s="67"/>
      <c r="GY9" s="67"/>
      <c r="GZ9" s="67"/>
      <c r="HA9" s="67"/>
      <c r="HB9" s="67"/>
      <c r="HC9" s="67"/>
      <c r="HD9" s="67"/>
      <c r="HE9" s="67"/>
      <c r="HF9" s="67"/>
      <c r="HG9" s="67"/>
      <c r="HH9" s="67"/>
      <c r="HI9" s="67"/>
      <c r="HJ9" s="67"/>
      <c r="HK9" s="67"/>
      <c r="HL9" s="67"/>
      <c r="HM9" s="67"/>
      <c r="HN9" s="67"/>
      <c r="HO9" s="67"/>
      <c r="HP9" s="67"/>
      <c r="HQ9" s="67"/>
      <c r="HR9" s="67"/>
      <c r="HS9" s="67"/>
      <c r="HT9" s="67"/>
      <c r="HU9" s="67"/>
      <c r="HV9" s="67"/>
      <c r="HW9" s="67"/>
      <c r="HX9" s="67"/>
      <c r="HY9" s="67"/>
      <c r="HZ9" s="67"/>
    </row>
    <row r="10" s="59" customFormat="1" ht="22" customHeight="1" spans="1:11">
      <c r="A10" s="71" t="s">
        <v>100</v>
      </c>
      <c r="B10" s="23"/>
      <c r="C10" s="23"/>
      <c r="D10" s="23"/>
      <c r="E10" s="23"/>
      <c r="F10" s="23"/>
      <c r="G10" s="23"/>
      <c r="H10" s="65"/>
      <c r="I10" s="65"/>
      <c r="J10" s="65"/>
      <c r="K10" s="70"/>
    </row>
    <row r="11" s="30" customFormat="1" ht="22" customHeight="1" spans="1:11">
      <c r="A11" s="10" t="s">
        <v>101</v>
      </c>
      <c r="B11" s="11" t="s">
        <v>102</v>
      </c>
      <c r="C11" s="16" t="s">
        <v>103</v>
      </c>
      <c r="D11" s="16"/>
      <c r="E11" s="16"/>
      <c r="F11" s="16"/>
      <c r="G11" s="16" t="s">
        <v>104</v>
      </c>
      <c r="H11" s="12" t="s">
        <v>105</v>
      </c>
      <c r="I11" s="11" t="s">
        <v>88</v>
      </c>
      <c r="J11" s="41" t="s">
        <v>89</v>
      </c>
      <c r="K11" s="10" t="s">
        <v>106</v>
      </c>
    </row>
    <row r="12" s="30" customFormat="1" ht="18" customHeight="1" spans="1:234">
      <c r="A12" s="10"/>
      <c r="B12" s="10"/>
      <c r="C12" s="10"/>
      <c r="D12" s="10"/>
      <c r="E12" s="10"/>
      <c r="F12" s="10"/>
      <c r="G12" s="16"/>
      <c r="H12" s="12"/>
      <c r="I12" s="25"/>
      <c r="J12" s="41"/>
      <c r="K12" s="68"/>
      <c r="L12" s="67"/>
      <c r="M12" s="67"/>
      <c r="N12" s="67"/>
      <c r="O12" s="67"/>
      <c r="P12" s="67"/>
      <c r="Q12" s="67"/>
      <c r="R12" s="67"/>
      <c r="S12" s="67"/>
      <c r="T12" s="67"/>
      <c r="U12" s="67"/>
      <c r="V12" s="67"/>
      <c r="W12" s="67"/>
      <c r="X12" s="67"/>
      <c r="Y12" s="67"/>
      <c r="Z12" s="67"/>
      <c r="AA12" s="67"/>
      <c r="AB12" s="67"/>
      <c r="AC12" s="67"/>
      <c r="AD12" s="67"/>
      <c r="AE12" s="67"/>
      <c r="AF12" s="67"/>
      <c r="AG12" s="67"/>
      <c r="AH12" s="67"/>
      <c r="AI12" s="67"/>
      <c r="AJ12" s="67"/>
      <c r="AK12" s="67"/>
      <c r="AL12" s="67"/>
      <c r="AM12" s="67"/>
      <c r="AN12" s="67"/>
      <c r="AO12" s="67"/>
      <c r="AP12" s="67"/>
      <c r="AQ12" s="67"/>
      <c r="AR12" s="67"/>
      <c r="AS12" s="67"/>
      <c r="AT12" s="67"/>
      <c r="AU12" s="67"/>
      <c r="AV12" s="67"/>
      <c r="AW12" s="67"/>
      <c r="AX12" s="67"/>
      <c r="AY12" s="67"/>
      <c r="AZ12" s="67"/>
      <c r="BA12" s="67"/>
      <c r="BB12" s="67"/>
      <c r="BC12" s="67"/>
      <c r="BD12" s="67"/>
      <c r="BE12" s="67"/>
      <c r="BF12" s="67"/>
      <c r="BG12" s="67"/>
      <c r="BH12" s="67"/>
      <c r="BI12" s="67"/>
      <c r="BJ12" s="67"/>
      <c r="BK12" s="67"/>
      <c r="BL12" s="67"/>
      <c r="BM12" s="67"/>
      <c r="BN12" s="67"/>
      <c r="BO12" s="67"/>
      <c r="BP12" s="67"/>
      <c r="BQ12" s="67"/>
      <c r="BR12" s="67"/>
      <c r="BS12" s="67"/>
      <c r="BT12" s="67"/>
      <c r="BU12" s="67"/>
      <c r="BV12" s="67"/>
      <c r="BW12" s="67"/>
      <c r="BX12" s="67"/>
      <c r="BY12" s="67"/>
      <c r="BZ12" s="67"/>
      <c r="CA12" s="67"/>
      <c r="CB12" s="67"/>
      <c r="CC12" s="67"/>
      <c r="CD12" s="67"/>
      <c r="CE12" s="67"/>
      <c r="CF12" s="67"/>
      <c r="CG12" s="67"/>
      <c r="CH12" s="67"/>
      <c r="CI12" s="67"/>
      <c r="CJ12" s="67"/>
      <c r="CK12" s="67"/>
      <c r="CL12" s="67"/>
      <c r="CM12" s="67"/>
      <c r="CN12" s="67"/>
      <c r="CO12" s="67"/>
      <c r="CP12" s="67"/>
      <c r="CQ12" s="67"/>
      <c r="CR12" s="67"/>
      <c r="CS12" s="67"/>
      <c r="CT12" s="67"/>
      <c r="CU12" s="67"/>
      <c r="CV12" s="67"/>
      <c r="CW12" s="67"/>
      <c r="CX12" s="67"/>
      <c r="CY12" s="67"/>
      <c r="CZ12" s="67"/>
      <c r="DA12" s="67"/>
      <c r="DB12" s="67"/>
      <c r="DC12" s="67"/>
      <c r="DD12" s="67"/>
      <c r="DE12" s="67"/>
      <c r="DF12" s="67"/>
      <c r="DG12" s="67"/>
      <c r="DH12" s="67"/>
      <c r="DI12" s="67"/>
      <c r="DJ12" s="67"/>
      <c r="DK12" s="67"/>
      <c r="DL12" s="67"/>
      <c r="DM12" s="67"/>
      <c r="DN12" s="67"/>
      <c r="DO12" s="67"/>
      <c r="DP12" s="67"/>
      <c r="DQ12" s="67"/>
      <c r="DR12" s="67"/>
      <c r="DS12" s="67"/>
      <c r="DT12" s="67"/>
      <c r="DU12" s="67"/>
      <c r="DV12" s="67"/>
      <c r="DW12" s="67"/>
      <c r="DX12" s="67"/>
      <c r="DY12" s="67"/>
      <c r="DZ12" s="67"/>
      <c r="EA12" s="67"/>
      <c r="EB12" s="67"/>
      <c r="EC12" s="67"/>
      <c r="ED12" s="67"/>
      <c r="EE12" s="67"/>
      <c r="EF12" s="67"/>
      <c r="EG12" s="67"/>
      <c r="EH12" s="67"/>
      <c r="EI12" s="67"/>
      <c r="EJ12" s="67"/>
      <c r="EK12" s="67"/>
      <c r="EL12" s="67"/>
      <c r="EM12" s="67"/>
      <c r="EN12" s="67"/>
      <c r="EO12" s="67"/>
      <c r="EP12" s="67"/>
      <c r="EQ12" s="67"/>
      <c r="ER12" s="67"/>
      <c r="ES12" s="67"/>
      <c r="ET12" s="67"/>
      <c r="EU12" s="67"/>
      <c r="EV12" s="67"/>
      <c r="EW12" s="67"/>
      <c r="EX12" s="67"/>
      <c r="EY12" s="67"/>
      <c r="EZ12" s="67"/>
      <c r="FA12" s="67"/>
      <c r="FB12" s="67"/>
      <c r="FC12" s="67"/>
      <c r="FD12" s="67"/>
      <c r="FE12" s="67"/>
      <c r="FF12" s="67"/>
      <c r="FG12" s="67"/>
      <c r="FH12" s="67"/>
      <c r="FI12" s="67"/>
      <c r="FJ12" s="67"/>
      <c r="FK12" s="67"/>
      <c r="FL12" s="67"/>
      <c r="FM12" s="67"/>
      <c r="FN12" s="67"/>
      <c r="FO12" s="67"/>
      <c r="FP12" s="67"/>
      <c r="FQ12" s="67"/>
      <c r="FR12" s="67"/>
      <c r="FS12" s="67"/>
      <c r="FT12" s="67"/>
      <c r="FU12" s="67"/>
      <c r="FV12" s="67"/>
      <c r="FW12" s="67"/>
      <c r="FX12" s="67"/>
      <c r="FY12" s="67"/>
      <c r="FZ12" s="67"/>
      <c r="GA12" s="67"/>
      <c r="GB12" s="67"/>
      <c r="GC12" s="67"/>
      <c r="GD12" s="67"/>
      <c r="GE12" s="67"/>
      <c r="GF12" s="67"/>
      <c r="GG12" s="67"/>
      <c r="GH12" s="67"/>
      <c r="GI12" s="67"/>
      <c r="GJ12" s="67"/>
      <c r="GK12" s="67"/>
      <c r="GL12" s="67"/>
      <c r="GM12" s="67"/>
      <c r="GN12" s="67"/>
      <c r="GO12" s="67"/>
      <c r="GP12" s="67"/>
      <c r="GQ12" s="67"/>
      <c r="GR12" s="67"/>
      <c r="GS12" s="67"/>
      <c r="GT12" s="67"/>
      <c r="GU12" s="67"/>
      <c r="GV12" s="67"/>
      <c r="GW12" s="67"/>
      <c r="GX12" s="67"/>
      <c r="GY12" s="67"/>
      <c r="GZ12" s="67"/>
      <c r="HA12" s="67"/>
      <c r="HB12" s="67"/>
      <c r="HC12" s="67"/>
      <c r="HD12" s="67"/>
      <c r="HE12" s="67"/>
      <c r="HF12" s="67"/>
      <c r="HG12" s="67"/>
      <c r="HH12" s="67"/>
      <c r="HI12" s="67"/>
      <c r="HJ12" s="67"/>
      <c r="HK12" s="67"/>
      <c r="HL12" s="67"/>
      <c r="HM12" s="67"/>
      <c r="HN12" s="67"/>
      <c r="HO12" s="67"/>
      <c r="HP12" s="67"/>
      <c r="HQ12" s="67"/>
      <c r="HR12" s="67"/>
      <c r="HS12" s="67"/>
      <c r="HT12" s="67"/>
      <c r="HU12" s="67"/>
      <c r="HV12" s="67"/>
      <c r="HW12" s="67"/>
      <c r="HX12" s="67"/>
      <c r="HY12" s="67"/>
      <c r="HZ12" s="67"/>
    </row>
    <row r="13" s="30" customFormat="1" ht="30" customHeight="1" spans="1:234">
      <c r="A13" s="10"/>
      <c r="B13" s="10"/>
      <c r="C13" s="10"/>
      <c r="D13" s="10"/>
      <c r="E13" s="10"/>
      <c r="F13" s="10"/>
      <c r="G13" s="16"/>
      <c r="H13" s="25"/>
      <c r="I13" s="25"/>
      <c r="J13" s="41"/>
      <c r="K13" s="68"/>
      <c r="L13" s="67"/>
      <c r="M13" s="67"/>
      <c r="N13" s="67"/>
      <c r="O13" s="67"/>
      <c r="P13" s="67"/>
      <c r="Q13" s="67"/>
      <c r="R13" s="67"/>
      <c r="S13" s="67"/>
      <c r="T13" s="67"/>
      <c r="U13" s="67"/>
      <c r="V13" s="67"/>
      <c r="W13" s="67"/>
      <c r="X13" s="67"/>
      <c r="Y13" s="67"/>
      <c r="Z13" s="67"/>
      <c r="AA13" s="67"/>
      <c r="AB13" s="67"/>
      <c r="AC13" s="67"/>
      <c r="AD13" s="67"/>
      <c r="AE13" s="67"/>
      <c r="AF13" s="67"/>
      <c r="AG13" s="67"/>
      <c r="AH13" s="67"/>
      <c r="AI13" s="67"/>
      <c r="AJ13" s="67"/>
      <c r="AK13" s="67"/>
      <c r="AL13" s="67"/>
      <c r="AM13" s="67"/>
      <c r="AN13" s="67"/>
      <c r="AO13" s="67"/>
      <c r="AP13" s="67"/>
      <c r="AQ13" s="67"/>
      <c r="AR13" s="67"/>
      <c r="AS13" s="67"/>
      <c r="AT13" s="67"/>
      <c r="AU13" s="67"/>
      <c r="AV13" s="67"/>
      <c r="AW13" s="67"/>
      <c r="AX13" s="67"/>
      <c r="AY13" s="67"/>
      <c r="AZ13" s="67"/>
      <c r="BA13" s="67"/>
      <c r="BB13" s="67"/>
      <c r="BC13" s="67"/>
      <c r="BD13" s="67"/>
      <c r="BE13" s="67"/>
      <c r="BF13" s="67"/>
      <c r="BG13" s="67"/>
      <c r="BH13" s="67"/>
      <c r="BI13" s="67"/>
      <c r="BJ13" s="67"/>
      <c r="BK13" s="67"/>
      <c r="BL13" s="67"/>
      <c r="BM13" s="67"/>
      <c r="BN13" s="67"/>
      <c r="BO13" s="67"/>
      <c r="BP13" s="67"/>
      <c r="BQ13" s="67"/>
      <c r="BR13" s="67"/>
      <c r="BS13" s="67"/>
      <c r="BT13" s="67"/>
      <c r="BU13" s="67"/>
      <c r="BV13" s="67"/>
      <c r="BW13" s="67"/>
      <c r="BX13" s="67"/>
      <c r="BY13" s="67"/>
      <c r="BZ13" s="67"/>
      <c r="CA13" s="67"/>
      <c r="CB13" s="67"/>
      <c r="CC13" s="67"/>
      <c r="CD13" s="67"/>
      <c r="CE13" s="67"/>
      <c r="CF13" s="67"/>
      <c r="CG13" s="67"/>
      <c r="CH13" s="67"/>
      <c r="CI13" s="67"/>
      <c r="CJ13" s="67"/>
      <c r="CK13" s="67"/>
      <c r="CL13" s="67"/>
      <c r="CM13" s="67"/>
      <c r="CN13" s="67"/>
      <c r="CO13" s="67"/>
      <c r="CP13" s="67"/>
      <c r="CQ13" s="67"/>
      <c r="CR13" s="67"/>
      <c r="CS13" s="67"/>
      <c r="CT13" s="67"/>
      <c r="CU13" s="67"/>
      <c r="CV13" s="67"/>
      <c r="CW13" s="67"/>
      <c r="CX13" s="67"/>
      <c r="CY13" s="67"/>
      <c r="CZ13" s="67"/>
      <c r="DA13" s="67"/>
      <c r="DB13" s="67"/>
      <c r="DC13" s="67"/>
      <c r="DD13" s="67"/>
      <c r="DE13" s="67"/>
      <c r="DF13" s="67"/>
      <c r="DG13" s="67"/>
      <c r="DH13" s="67"/>
      <c r="DI13" s="67"/>
      <c r="DJ13" s="67"/>
      <c r="DK13" s="67"/>
      <c r="DL13" s="67"/>
      <c r="DM13" s="67"/>
      <c r="DN13" s="67"/>
      <c r="DO13" s="67"/>
      <c r="DP13" s="67"/>
      <c r="DQ13" s="67"/>
      <c r="DR13" s="67"/>
      <c r="DS13" s="67"/>
      <c r="DT13" s="67"/>
      <c r="DU13" s="67"/>
      <c r="DV13" s="67"/>
      <c r="DW13" s="67"/>
      <c r="DX13" s="67"/>
      <c r="DY13" s="67"/>
      <c r="DZ13" s="67"/>
      <c r="EA13" s="67"/>
      <c r="EB13" s="67"/>
      <c r="EC13" s="67"/>
      <c r="ED13" s="67"/>
      <c r="EE13" s="67"/>
      <c r="EF13" s="67"/>
      <c r="EG13" s="67"/>
      <c r="EH13" s="67"/>
      <c r="EI13" s="67"/>
      <c r="EJ13" s="67"/>
      <c r="EK13" s="67"/>
      <c r="EL13" s="67"/>
      <c r="EM13" s="67"/>
      <c r="EN13" s="67"/>
      <c r="EO13" s="67"/>
      <c r="EP13" s="67"/>
      <c r="EQ13" s="67"/>
      <c r="ER13" s="67"/>
      <c r="ES13" s="67"/>
      <c r="ET13" s="67"/>
      <c r="EU13" s="67"/>
      <c r="EV13" s="67"/>
      <c r="EW13" s="67"/>
      <c r="EX13" s="67"/>
      <c r="EY13" s="67"/>
      <c r="EZ13" s="67"/>
      <c r="FA13" s="67"/>
      <c r="FB13" s="67"/>
      <c r="FC13" s="67"/>
      <c r="FD13" s="67"/>
      <c r="FE13" s="67"/>
      <c r="FF13" s="67"/>
      <c r="FG13" s="67"/>
      <c r="FH13" s="67"/>
      <c r="FI13" s="67"/>
      <c r="FJ13" s="67"/>
      <c r="FK13" s="67"/>
      <c r="FL13" s="67"/>
      <c r="FM13" s="67"/>
      <c r="FN13" s="67"/>
      <c r="FO13" s="67"/>
      <c r="FP13" s="67"/>
      <c r="FQ13" s="67"/>
      <c r="FR13" s="67"/>
      <c r="FS13" s="67"/>
      <c r="FT13" s="67"/>
      <c r="FU13" s="67"/>
      <c r="FV13" s="67"/>
      <c r="FW13" s="67"/>
      <c r="FX13" s="67"/>
      <c r="FY13" s="67"/>
      <c r="FZ13" s="67"/>
      <c r="GA13" s="67"/>
      <c r="GB13" s="67"/>
      <c r="GC13" s="67"/>
      <c r="GD13" s="67"/>
      <c r="GE13" s="67"/>
      <c r="GF13" s="67"/>
      <c r="GG13" s="67"/>
      <c r="GH13" s="67"/>
      <c r="GI13" s="67"/>
      <c r="GJ13" s="67"/>
      <c r="GK13" s="67"/>
      <c r="GL13" s="67"/>
      <c r="GM13" s="67"/>
      <c r="GN13" s="67"/>
      <c r="GO13" s="67"/>
      <c r="GP13" s="67"/>
      <c r="GQ13" s="67"/>
      <c r="GR13" s="67"/>
      <c r="GS13" s="67"/>
      <c r="GT13" s="67"/>
      <c r="GU13" s="67"/>
      <c r="GV13" s="67"/>
      <c r="GW13" s="67"/>
      <c r="GX13" s="67"/>
      <c r="GY13" s="67"/>
      <c r="GZ13" s="67"/>
      <c r="HA13" s="67"/>
      <c r="HB13" s="67"/>
      <c r="HC13" s="67"/>
      <c r="HD13" s="67"/>
      <c r="HE13" s="67"/>
      <c r="HF13" s="67"/>
      <c r="HG13" s="67"/>
      <c r="HH13" s="67"/>
      <c r="HI13" s="67"/>
      <c r="HJ13" s="67"/>
      <c r="HK13" s="67"/>
      <c r="HL13" s="67"/>
      <c r="HM13" s="67"/>
      <c r="HN13" s="67"/>
      <c r="HO13" s="67"/>
      <c r="HP13" s="67"/>
      <c r="HQ13" s="67"/>
      <c r="HR13" s="67"/>
      <c r="HS13" s="67"/>
      <c r="HT13" s="67"/>
      <c r="HU13" s="67"/>
      <c r="HV13" s="67"/>
      <c r="HW13" s="67"/>
      <c r="HX13" s="67"/>
      <c r="HY13" s="67"/>
      <c r="HZ13" s="67"/>
    </row>
    <row r="14" s="30" customFormat="1" ht="26" customHeight="1" spans="1:11">
      <c r="A14" s="10"/>
      <c r="B14" s="9" t="s">
        <v>99</v>
      </c>
      <c r="C14" s="9"/>
      <c r="D14" s="9"/>
      <c r="E14" s="9"/>
      <c r="F14" s="9"/>
      <c r="G14" s="12"/>
      <c r="H14" s="12"/>
      <c r="I14" s="12"/>
      <c r="J14" s="40"/>
      <c r="K14" s="10"/>
    </row>
    <row r="15" s="30" customFormat="1" ht="25" customHeight="1" spans="1:11">
      <c r="A15" s="10"/>
      <c r="B15" s="26" t="s">
        <v>115</v>
      </c>
      <c r="C15" s="27"/>
      <c r="D15" s="27"/>
      <c r="E15" s="27"/>
      <c r="F15" s="28"/>
      <c r="G15" s="29"/>
      <c r="H15" s="29"/>
      <c r="I15" s="12"/>
      <c r="J15" s="40">
        <f>J9</f>
        <v>324595</v>
      </c>
      <c r="K15" s="10"/>
    </row>
    <row r="16" s="30" customFormat="1" ht="19.5" customHeight="1" spans="3:10">
      <c r="C16" s="31"/>
      <c r="D16" s="32"/>
      <c r="E16" s="32"/>
      <c r="F16" s="32"/>
      <c r="G16" s="33" t="s">
        <v>116</v>
      </c>
      <c r="H16" s="33"/>
      <c r="I16" s="33"/>
      <c r="J16" s="33"/>
    </row>
    <row r="17" s="30" customFormat="1" ht="19.5" customHeight="1" spans="2:10">
      <c r="B17" s="34"/>
      <c r="C17" s="35"/>
      <c r="D17" s="36"/>
      <c r="E17" s="36"/>
      <c r="F17" s="36"/>
      <c r="G17" s="37">
        <v>44768</v>
      </c>
      <c r="H17" s="37"/>
      <c r="I17" s="37"/>
      <c r="J17" s="37"/>
    </row>
    <row r="18" s="30" customFormat="1" ht="27" customHeight="1" spans="4:9">
      <c r="D18" s="60"/>
      <c r="E18" s="60"/>
      <c r="F18" s="60"/>
      <c r="G18" s="60"/>
      <c r="H18" s="60"/>
      <c r="I18" s="61"/>
    </row>
    <row r="19" s="30" customFormat="1" ht="24" customHeight="1" spans="4:9">
      <c r="D19" s="60"/>
      <c r="E19" s="60"/>
      <c r="F19" s="60"/>
      <c r="G19" s="60"/>
      <c r="H19" s="60"/>
      <c r="I19" s="61"/>
    </row>
  </sheetData>
  <mergeCells count="20">
    <mergeCell ref="A1:K1"/>
    <mergeCell ref="E2:F2"/>
    <mergeCell ref="H2:I2"/>
    <mergeCell ref="A3:K3"/>
    <mergeCell ref="C4:G4"/>
    <mergeCell ref="C5:G5"/>
    <mergeCell ref="C6:G6"/>
    <mergeCell ref="C7:G7"/>
    <mergeCell ref="C8:G8"/>
    <mergeCell ref="C9:G9"/>
    <mergeCell ref="A10:K10"/>
    <mergeCell ref="C11:F11"/>
    <mergeCell ref="C12:F12"/>
    <mergeCell ref="C13:F13"/>
    <mergeCell ref="B14:F14"/>
    <mergeCell ref="B15:F15"/>
    <mergeCell ref="C16:D16"/>
    <mergeCell ref="G16:J16"/>
    <mergeCell ref="C17:D17"/>
    <mergeCell ref="G17:J17"/>
  </mergeCells>
  <printOptions horizontalCentered="1"/>
  <pageMargins left="0.314583333333333" right="0.314583333333333" top="0.786805555555556" bottom="0.708333333333333" header="0.5" footer="0.5"/>
  <pageSetup paperSize="9" orientation="landscape" horizontalDpi="600"/>
  <headerFooter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IA21"/>
  <sheetViews>
    <sheetView workbookViewId="0">
      <selection activeCell="E220" sqref="E220"/>
    </sheetView>
  </sheetViews>
  <sheetFormatPr defaultColWidth="9" defaultRowHeight="12.75"/>
  <cols>
    <col min="1" max="1" width="6.875" style="30" customWidth="1"/>
    <col min="2" max="2" width="9.5" style="30" customWidth="1"/>
    <col min="3" max="3" width="12.375" style="30" customWidth="1"/>
    <col min="4" max="4" width="12.625" style="60" customWidth="1"/>
    <col min="5" max="5" width="7.875" style="60" customWidth="1"/>
    <col min="6" max="6" width="11.625" style="60" customWidth="1"/>
    <col min="7" max="7" width="10.875" style="60" customWidth="1"/>
    <col min="8" max="8" width="14.375" style="60" customWidth="1"/>
    <col min="9" max="9" width="14.875" style="61" customWidth="1"/>
    <col min="10" max="10" width="17.125" style="30" customWidth="1"/>
    <col min="11" max="11" width="21.625" style="30" customWidth="1"/>
    <col min="12" max="12" width="13" style="30" customWidth="1"/>
    <col min="13" max="32" width="9" style="30"/>
    <col min="33" max="16384" width="5.625" style="30"/>
  </cols>
  <sheetData>
    <row r="1" s="58" customFormat="1" ht="30" customHeight="1" spans="1:227">
      <c r="A1" s="4" t="s">
        <v>74</v>
      </c>
      <c r="B1" s="5"/>
      <c r="C1" s="5"/>
      <c r="D1" s="5"/>
      <c r="E1" s="5"/>
      <c r="F1" s="5"/>
      <c r="G1" s="5"/>
      <c r="H1" s="5"/>
      <c r="I1" s="5"/>
      <c r="J1" s="5"/>
      <c r="K1" s="5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  <c r="AB1" s="66"/>
      <c r="AC1" s="66"/>
      <c r="AD1" s="66"/>
      <c r="AE1" s="66"/>
      <c r="AF1" s="66"/>
      <c r="AG1" s="66"/>
      <c r="AH1" s="66"/>
      <c r="AI1" s="66"/>
      <c r="AJ1" s="66"/>
      <c r="AK1" s="66"/>
      <c r="AL1" s="66"/>
      <c r="AM1" s="66"/>
      <c r="AN1" s="66"/>
      <c r="AO1" s="66"/>
      <c r="AP1" s="66"/>
      <c r="AQ1" s="66"/>
      <c r="AR1" s="66"/>
      <c r="AS1" s="66"/>
      <c r="AT1" s="66"/>
      <c r="AU1" s="66"/>
      <c r="AV1" s="66"/>
      <c r="AW1" s="66"/>
      <c r="AX1" s="66"/>
      <c r="AY1" s="66"/>
      <c r="AZ1" s="66"/>
      <c r="BA1" s="66"/>
      <c r="BB1" s="66"/>
      <c r="BC1" s="66"/>
      <c r="BD1" s="66"/>
      <c r="BE1" s="66"/>
      <c r="BF1" s="66"/>
      <c r="BG1" s="66"/>
      <c r="BH1" s="66"/>
      <c r="BI1" s="66"/>
      <c r="BJ1" s="66"/>
      <c r="BK1" s="66"/>
      <c r="BL1" s="66"/>
      <c r="BM1" s="66"/>
      <c r="BN1" s="66"/>
      <c r="BO1" s="66"/>
      <c r="BP1" s="66"/>
      <c r="BQ1" s="66"/>
      <c r="BR1" s="66"/>
      <c r="BS1" s="66"/>
      <c r="BT1" s="66"/>
      <c r="BU1" s="66"/>
      <c r="BV1" s="66"/>
      <c r="BW1" s="66"/>
      <c r="BX1" s="66"/>
      <c r="BY1" s="66"/>
      <c r="BZ1" s="66"/>
      <c r="CA1" s="66"/>
      <c r="CB1" s="66"/>
      <c r="CC1" s="66"/>
      <c r="CD1" s="66"/>
      <c r="CE1" s="66"/>
      <c r="CF1" s="66"/>
      <c r="CG1" s="66"/>
      <c r="CH1" s="66"/>
      <c r="CI1" s="66"/>
      <c r="CJ1" s="66"/>
      <c r="CK1" s="66"/>
      <c r="CL1" s="66"/>
      <c r="CM1" s="66"/>
      <c r="CN1" s="66"/>
      <c r="CO1" s="66"/>
      <c r="CP1" s="66"/>
      <c r="CQ1" s="66"/>
      <c r="CR1" s="66"/>
      <c r="CS1" s="66"/>
      <c r="CT1" s="66"/>
      <c r="CU1" s="66"/>
      <c r="CV1" s="66"/>
      <c r="CW1" s="66"/>
      <c r="CX1" s="66"/>
      <c r="CY1" s="66"/>
      <c r="CZ1" s="66"/>
      <c r="DA1" s="66"/>
      <c r="DB1" s="66"/>
      <c r="DC1" s="66"/>
      <c r="DD1" s="66"/>
      <c r="DE1" s="66"/>
      <c r="DF1" s="66"/>
      <c r="DG1" s="66"/>
      <c r="DH1" s="66"/>
      <c r="DI1" s="66"/>
      <c r="DJ1" s="66"/>
      <c r="DK1" s="66"/>
      <c r="DL1" s="66"/>
      <c r="DM1" s="66"/>
      <c r="DN1" s="66"/>
      <c r="DO1" s="66"/>
      <c r="DP1" s="66"/>
      <c r="DQ1" s="66"/>
      <c r="DR1" s="66"/>
      <c r="DS1" s="66"/>
      <c r="DT1" s="66"/>
      <c r="DU1" s="66"/>
      <c r="DV1" s="66"/>
      <c r="DW1" s="66"/>
      <c r="DX1" s="66"/>
      <c r="DY1" s="66"/>
      <c r="DZ1" s="66"/>
      <c r="EA1" s="66"/>
      <c r="EB1" s="66"/>
      <c r="EC1" s="66"/>
      <c r="ED1" s="66"/>
      <c r="EE1" s="66"/>
      <c r="EF1" s="66"/>
      <c r="EG1" s="66"/>
      <c r="EH1" s="66"/>
      <c r="EI1" s="66"/>
      <c r="EJ1" s="66"/>
      <c r="EK1" s="66"/>
      <c r="EL1" s="66"/>
      <c r="EM1" s="66"/>
      <c r="EN1" s="66"/>
      <c r="EO1" s="66"/>
      <c r="EP1" s="66"/>
      <c r="EQ1" s="66"/>
      <c r="ER1" s="66"/>
      <c r="ES1" s="66"/>
      <c r="ET1" s="66"/>
      <c r="EU1" s="66"/>
      <c r="EV1" s="66"/>
      <c r="EW1" s="66"/>
      <c r="EX1" s="66"/>
      <c r="EY1" s="66"/>
      <c r="EZ1" s="66"/>
      <c r="FA1" s="66"/>
      <c r="FB1" s="66"/>
      <c r="FC1" s="66"/>
      <c r="FD1" s="66"/>
      <c r="FE1" s="66"/>
      <c r="FF1" s="66"/>
      <c r="FG1" s="66"/>
      <c r="FH1" s="66"/>
      <c r="FI1" s="66"/>
      <c r="FJ1" s="66"/>
      <c r="FK1" s="66"/>
      <c r="FL1" s="66"/>
      <c r="FM1" s="66"/>
      <c r="FN1" s="66"/>
      <c r="FO1" s="66"/>
      <c r="FP1" s="66"/>
      <c r="FQ1" s="66"/>
      <c r="FR1" s="66"/>
      <c r="FS1" s="66"/>
      <c r="FT1" s="66"/>
      <c r="FU1" s="66"/>
      <c r="FV1" s="66"/>
      <c r="FW1" s="66"/>
      <c r="FX1" s="66"/>
      <c r="FY1" s="66"/>
      <c r="FZ1" s="66"/>
      <c r="GA1" s="66"/>
      <c r="GB1" s="66"/>
      <c r="GC1" s="66"/>
      <c r="GD1" s="66"/>
      <c r="GE1" s="66"/>
      <c r="GF1" s="66"/>
      <c r="GG1" s="66"/>
      <c r="GH1" s="66"/>
      <c r="GI1" s="66"/>
      <c r="GJ1" s="66"/>
      <c r="GK1" s="66"/>
      <c r="GL1" s="66"/>
      <c r="GM1" s="66"/>
      <c r="GN1" s="66"/>
      <c r="GO1" s="66"/>
      <c r="GP1" s="66"/>
      <c r="GQ1" s="66"/>
      <c r="GR1" s="66"/>
      <c r="GS1" s="66"/>
      <c r="GT1" s="66"/>
      <c r="GU1" s="66"/>
      <c r="GV1" s="66"/>
      <c r="GW1" s="66"/>
      <c r="GX1" s="66"/>
      <c r="GY1" s="66"/>
      <c r="GZ1" s="66"/>
      <c r="HA1" s="66"/>
      <c r="HB1" s="66"/>
      <c r="HC1" s="66"/>
      <c r="HD1" s="66"/>
      <c r="HE1" s="66"/>
      <c r="HF1" s="66"/>
      <c r="HG1" s="66"/>
      <c r="HH1" s="66"/>
      <c r="HI1" s="66"/>
      <c r="HJ1" s="66"/>
      <c r="HK1" s="66"/>
      <c r="HL1" s="66"/>
      <c r="HM1" s="66"/>
      <c r="HN1" s="66"/>
      <c r="HO1" s="66"/>
      <c r="HP1" s="66"/>
      <c r="HQ1" s="66"/>
      <c r="HR1" s="66"/>
      <c r="HS1" s="66"/>
    </row>
    <row r="2" s="30" customFormat="1" ht="26.1" customHeight="1" spans="1:234">
      <c r="A2" s="10" t="s">
        <v>75</v>
      </c>
      <c r="B2" s="7" t="s">
        <v>76</v>
      </c>
      <c r="C2" s="8" t="s">
        <v>144</v>
      </c>
      <c r="D2" s="7" t="s">
        <v>78</v>
      </c>
      <c r="E2" s="8" t="s">
        <v>145</v>
      </c>
      <c r="F2" s="8"/>
      <c r="G2" s="7" t="s">
        <v>80</v>
      </c>
      <c r="H2" s="10" t="s">
        <v>81</v>
      </c>
      <c r="I2" s="10"/>
      <c r="J2" s="7" t="s">
        <v>82</v>
      </c>
      <c r="K2" s="8">
        <v>6</v>
      </c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7"/>
      <c r="AD2" s="67"/>
      <c r="AE2" s="67"/>
      <c r="AF2" s="67"/>
      <c r="AG2" s="67"/>
      <c r="AH2" s="67"/>
      <c r="AI2" s="67"/>
      <c r="AJ2" s="67"/>
      <c r="AK2" s="67"/>
      <c r="AL2" s="67"/>
      <c r="AM2" s="67"/>
      <c r="AN2" s="67"/>
      <c r="AO2" s="67"/>
      <c r="AP2" s="67"/>
      <c r="AQ2" s="67"/>
      <c r="AR2" s="67"/>
      <c r="AS2" s="67"/>
      <c r="AT2" s="67"/>
      <c r="AU2" s="67"/>
      <c r="AV2" s="67"/>
      <c r="AW2" s="67"/>
      <c r="AX2" s="67"/>
      <c r="AY2" s="67"/>
      <c r="AZ2" s="67"/>
      <c r="BA2" s="67"/>
      <c r="BB2" s="67"/>
      <c r="BC2" s="67"/>
      <c r="BD2" s="67"/>
      <c r="BE2" s="67"/>
      <c r="BF2" s="67"/>
      <c r="BG2" s="67"/>
      <c r="BH2" s="67"/>
      <c r="BI2" s="67"/>
      <c r="BJ2" s="67"/>
      <c r="BK2" s="67"/>
      <c r="BL2" s="67"/>
      <c r="BM2" s="67"/>
      <c r="BN2" s="67"/>
      <c r="BO2" s="67"/>
      <c r="BP2" s="67"/>
      <c r="BQ2" s="67"/>
      <c r="BR2" s="67"/>
      <c r="BS2" s="67"/>
      <c r="BT2" s="67"/>
      <c r="BU2" s="67"/>
      <c r="BV2" s="67"/>
      <c r="BW2" s="67"/>
      <c r="BX2" s="67"/>
      <c r="BY2" s="67"/>
      <c r="BZ2" s="67"/>
      <c r="CA2" s="67"/>
      <c r="CB2" s="67"/>
      <c r="CC2" s="67"/>
      <c r="CD2" s="67"/>
      <c r="CE2" s="67"/>
      <c r="CF2" s="67"/>
      <c r="CG2" s="67"/>
      <c r="CH2" s="67"/>
      <c r="CI2" s="67"/>
      <c r="CJ2" s="67"/>
      <c r="CK2" s="67"/>
      <c r="CL2" s="67"/>
      <c r="CM2" s="67"/>
      <c r="CN2" s="67"/>
      <c r="CO2" s="67"/>
      <c r="CP2" s="67"/>
      <c r="CQ2" s="67"/>
      <c r="CR2" s="67"/>
      <c r="CS2" s="67"/>
      <c r="CT2" s="67"/>
      <c r="CU2" s="67"/>
      <c r="CV2" s="67"/>
      <c r="CW2" s="67"/>
      <c r="CX2" s="67"/>
      <c r="CY2" s="67"/>
      <c r="CZ2" s="67"/>
      <c r="DA2" s="67"/>
      <c r="DB2" s="67"/>
      <c r="DC2" s="67"/>
      <c r="DD2" s="67"/>
      <c r="DE2" s="67"/>
      <c r="DF2" s="67"/>
      <c r="DG2" s="67"/>
      <c r="DH2" s="67"/>
      <c r="DI2" s="67"/>
      <c r="DJ2" s="67"/>
      <c r="DK2" s="67"/>
      <c r="DL2" s="67"/>
      <c r="DM2" s="67"/>
      <c r="DN2" s="67"/>
      <c r="DO2" s="67"/>
      <c r="DP2" s="67"/>
      <c r="DQ2" s="67"/>
      <c r="DR2" s="67"/>
      <c r="DS2" s="67"/>
      <c r="DT2" s="67"/>
      <c r="DU2" s="67"/>
      <c r="DV2" s="67"/>
      <c r="DW2" s="67"/>
      <c r="DX2" s="67"/>
      <c r="DY2" s="67"/>
      <c r="DZ2" s="67"/>
      <c r="EA2" s="67"/>
      <c r="EB2" s="67"/>
      <c r="EC2" s="67"/>
      <c r="ED2" s="67"/>
      <c r="EE2" s="67"/>
      <c r="EF2" s="67"/>
      <c r="EG2" s="67"/>
      <c r="EH2" s="67"/>
      <c r="EI2" s="67"/>
      <c r="EJ2" s="67"/>
      <c r="EK2" s="67"/>
      <c r="EL2" s="67"/>
      <c r="EM2" s="67"/>
      <c r="EN2" s="67"/>
      <c r="EO2" s="67"/>
      <c r="EP2" s="67"/>
      <c r="EQ2" s="67"/>
      <c r="ER2" s="67"/>
      <c r="ES2" s="67"/>
      <c r="ET2" s="67"/>
      <c r="EU2" s="67"/>
      <c r="EV2" s="67"/>
      <c r="EW2" s="67"/>
      <c r="EX2" s="67"/>
      <c r="EY2" s="67"/>
      <c r="EZ2" s="67"/>
      <c r="FA2" s="67"/>
      <c r="FB2" s="67"/>
      <c r="FC2" s="67"/>
      <c r="FD2" s="67"/>
      <c r="FE2" s="67"/>
      <c r="FF2" s="67"/>
      <c r="FG2" s="67"/>
      <c r="FH2" s="67"/>
      <c r="FI2" s="67"/>
      <c r="FJ2" s="67"/>
      <c r="FK2" s="67"/>
      <c r="FL2" s="67"/>
      <c r="FM2" s="67"/>
      <c r="FN2" s="67"/>
      <c r="FO2" s="67"/>
      <c r="FP2" s="67"/>
      <c r="FQ2" s="67"/>
      <c r="FR2" s="67"/>
      <c r="FS2" s="67"/>
      <c r="FT2" s="67"/>
      <c r="FU2" s="67"/>
      <c r="FV2" s="67"/>
      <c r="FW2" s="67"/>
      <c r="FX2" s="67"/>
      <c r="FY2" s="67"/>
      <c r="FZ2" s="67"/>
      <c r="GA2" s="67"/>
      <c r="GB2" s="67"/>
      <c r="GC2" s="67"/>
      <c r="GD2" s="67"/>
      <c r="GE2" s="67"/>
      <c r="GF2" s="67"/>
      <c r="GG2" s="67"/>
      <c r="GH2" s="67"/>
      <c r="GI2" s="67"/>
      <c r="GJ2" s="67"/>
      <c r="GK2" s="67"/>
      <c r="GL2" s="67"/>
      <c r="GM2" s="67"/>
      <c r="GN2" s="67"/>
      <c r="GO2" s="67"/>
      <c r="GP2" s="67"/>
      <c r="GQ2" s="67"/>
      <c r="GR2" s="67"/>
      <c r="GS2" s="67"/>
      <c r="GT2" s="67"/>
      <c r="GU2" s="67"/>
      <c r="GV2" s="67"/>
      <c r="GW2" s="67"/>
      <c r="GX2" s="67"/>
      <c r="GY2" s="67"/>
      <c r="GZ2" s="67"/>
      <c r="HA2" s="67"/>
      <c r="HB2" s="67"/>
      <c r="HC2" s="67"/>
      <c r="HD2" s="67"/>
      <c r="HE2" s="67"/>
      <c r="HF2" s="67"/>
      <c r="HG2" s="67"/>
      <c r="HH2" s="67"/>
      <c r="HI2" s="67"/>
      <c r="HJ2" s="67"/>
      <c r="HK2" s="67"/>
      <c r="HL2" s="67"/>
      <c r="HM2" s="67"/>
      <c r="HN2" s="67"/>
      <c r="HO2" s="67"/>
      <c r="HP2" s="67"/>
      <c r="HQ2" s="67"/>
      <c r="HR2" s="67"/>
      <c r="HS2" s="67"/>
      <c r="HT2" s="67"/>
      <c r="HU2" s="67"/>
      <c r="HV2" s="67"/>
      <c r="HW2" s="67"/>
      <c r="HX2" s="67"/>
      <c r="HY2" s="67"/>
      <c r="HZ2" s="67"/>
    </row>
    <row r="3" s="30" customFormat="1" ht="22" customHeight="1" spans="1:235">
      <c r="A3" s="9" t="s">
        <v>83</v>
      </c>
      <c r="B3" s="9"/>
      <c r="C3" s="9"/>
      <c r="D3" s="9"/>
      <c r="E3" s="9"/>
      <c r="F3" s="9"/>
      <c r="G3" s="9"/>
      <c r="H3" s="9"/>
      <c r="I3" s="9"/>
      <c r="J3" s="9"/>
      <c r="K3" s="9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  <c r="AC3" s="67"/>
      <c r="AD3" s="67"/>
      <c r="AE3" s="67"/>
      <c r="AF3" s="67"/>
      <c r="AG3" s="67"/>
      <c r="AH3" s="67"/>
      <c r="AI3" s="67"/>
      <c r="AJ3" s="67"/>
      <c r="AK3" s="67"/>
      <c r="AL3" s="67"/>
      <c r="AM3" s="67"/>
      <c r="AN3" s="67"/>
      <c r="AO3" s="67"/>
      <c r="AP3" s="67"/>
      <c r="AQ3" s="67"/>
      <c r="AR3" s="67"/>
      <c r="AS3" s="67"/>
      <c r="AT3" s="67"/>
      <c r="AU3" s="67"/>
      <c r="AV3" s="67"/>
      <c r="AW3" s="67"/>
      <c r="AX3" s="67"/>
      <c r="AY3" s="67"/>
      <c r="AZ3" s="67"/>
      <c r="BA3" s="67"/>
      <c r="BB3" s="67"/>
      <c r="BC3" s="67"/>
      <c r="BD3" s="67"/>
      <c r="BE3" s="67"/>
      <c r="BF3" s="67"/>
      <c r="BG3" s="67"/>
      <c r="BH3" s="67"/>
      <c r="BI3" s="67"/>
      <c r="BJ3" s="67"/>
      <c r="BK3" s="67"/>
      <c r="BL3" s="67"/>
      <c r="BM3" s="67"/>
      <c r="BN3" s="67"/>
      <c r="BO3" s="67"/>
      <c r="BP3" s="67"/>
      <c r="BQ3" s="67"/>
      <c r="BR3" s="67"/>
      <c r="BS3" s="67"/>
      <c r="BT3" s="67"/>
      <c r="BU3" s="67"/>
      <c r="BV3" s="67"/>
      <c r="BW3" s="67"/>
      <c r="BX3" s="67"/>
      <c r="BY3" s="67"/>
      <c r="BZ3" s="67"/>
      <c r="CA3" s="67"/>
      <c r="CB3" s="67"/>
      <c r="CC3" s="67"/>
      <c r="CD3" s="67"/>
      <c r="CE3" s="67"/>
      <c r="CF3" s="67"/>
      <c r="CG3" s="67"/>
      <c r="CH3" s="67"/>
      <c r="CI3" s="67"/>
      <c r="CJ3" s="67"/>
      <c r="CK3" s="67"/>
      <c r="CL3" s="67"/>
      <c r="CM3" s="67"/>
      <c r="CN3" s="67"/>
      <c r="CO3" s="67"/>
      <c r="CP3" s="67"/>
      <c r="CQ3" s="67"/>
      <c r="CR3" s="67"/>
      <c r="CS3" s="67"/>
      <c r="CT3" s="67"/>
      <c r="CU3" s="67"/>
      <c r="CV3" s="67"/>
      <c r="CW3" s="67"/>
      <c r="CX3" s="67"/>
      <c r="CY3" s="67"/>
      <c r="CZ3" s="67"/>
      <c r="DA3" s="67"/>
      <c r="DB3" s="67"/>
      <c r="DC3" s="67"/>
      <c r="DD3" s="67"/>
      <c r="DE3" s="67"/>
      <c r="DF3" s="67"/>
      <c r="DG3" s="67"/>
      <c r="DH3" s="67"/>
      <c r="DI3" s="67"/>
      <c r="DJ3" s="67"/>
      <c r="DK3" s="67"/>
      <c r="DL3" s="67"/>
      <c r="DM3" s="67"/>
      <c r="DN3" s="67"/>
      <c r="DO3" s="67"/>
      <c r="DP3" s="67"/>
      <c r="DQ3" s="67"/>
      <c r="DR3" s="67"/>
      <c r="DS3" s="67"/>
      <c r="DT3" s="67"/>
      <c r="DU3" s="67"/>
      <c r="DV3" s="67"/>
      <c r="DW3" s="67"/>
      <c r="DX3" s="67"/>
      <c r="DY3" s="67"/>
      <c r="DZ3" s="67"/>
      <c r="EA3" s="67"/>
      <c r="EB3" s="67"/>
      <c r="EC3" s="67"/>
      <c r="ED3" s="67"/>
      <c r="EE3" s="67"/>
      <c r="EF3" s="67"/>
      <c r="EG3" s="67"/>
      <c r="EH3" s="67"/>
      <c r="EI3" s="67"/>
      <c r="EJ3" s="67"/>
      <c r="EK3" s="67"/>
      <c r="EL3" s="67"/>
      <c r="EM3" s="67"/>
      <c r="EN3" s="67"/>
      <c r="EO3" s="67"/>
      <c r="EP3" s="67"/>
      <c r="EQ3" s="67"/>
      <c r="ER3" s="67"/>
      <c r="ES3" s="67"/>
      <c r="ET3" s="67"/>
      <c r="EU3" s="67"/>
      <c r="EV3" s="67"/>
      <c r="EW3" s="67"/>
      <c r="EX3" s="67"/>
      <c r="EY3" s="67"/>
      <c r="EZ3" s="67"/>
      <c r="FA3" s="67"/>
      <c r="FB3" s="67"/>
      <c r="FC3" s="67"/>
      <c r="FD3" s="67"/>
      <c r="FE3" s="67"/>
      <c r="FF3" s="67"/>
      <c r="FG3" s="67"/>
      <c r="FH3" s="67"/>
      <c r="FI3" s="67"/>
      <c r="FJ3" s="67"/>
      <c r="FK3" s="67"/>
      <c r="FL3" s="67"/>
      <c r="FM3" s="67"/>
      <c r="FN3" s="67"/>
      <c r="FO3" s="67"/>
      <c r="FP3" s="67"/>
      <c r="FQ3" s="67"/>
      <c r="FR3" s="67"/>
      <c r="FS3" s="67"/>
      <c r="FT3" s="67"/>
      <c r="FU3" s="67"/>
      <c r="FV3" s="67"/>
      <c r="FW3" s="67"/>
      <c r="FX3" s="67"/>
      <c r="FY3" s="67"/>
      <c r="FZ3" s="67"/>
      <c r="GA3" s="67"/>
      <c r="GB3" s="67"/>
      <c r="GC3" s="67"/>
      <c r="GD3" s="67"/>
      <c r="GE3" s="67"/>
      <c r="GF3" s="67"/>
      <c r="GG3" s="67"/>
      <c r="GH3" s="67"/>
      <c r="GI3" s="67"/>
      <c r="GJ3" s="67"/>
      <c r="GK3" s="67"/>
      <c r="GL3" s="67"/>
      <c r="GM3" s="67"/>
      <c r="GN3" s="67"/>
      <c r="GO3" s="67"/>
      <c r="GP3" s="67"/>
      <c r="GQ3" s="67"/>
      <c r="GR3" s="67"/>
      <c r="GS3" s="67"/>
      <c r="GT3" s="67"/>
      <c r="GU3" s="67"/>
      <c r="GV3" s="67"/>
      <c r="GW3" s="67"/>
      <c r="GX3" s="67"/>
      <c r="GY3" s="67"/>
      <c r="GZ3" s="67"/>
      <c r="HA3" s="67"/>
      <c r="HB3" s="67"/>
      <c r="HC3" s="67"/>
      <c r="HD3" s="67"/>
      <c r="HE3" s="67"/>
      <c r="HF3" s="67"/>
      <c r="HG3" s="67"/>
      <c r="HH3" s="67"/>
      <c r="HI3" s="67"/>
      <c r="HJ3" s="67"/>
      <c r="HK3" s="67"/>
      <c r="HL3" s="67"/>
      <c r="HM3" s="67"/>
      <c r="HN3" s="67"/>
      <c r="HO3" s="67"/>
      <c r="HP3" s="67"/>
      <c r="HQ3" s="67"/>
      <c r="HR3" s="67"/>
      <c r="HS3" s="67"/>
      <c r="HT3" s="67"/>
      <c r="HU3" s="67"/>
      <c r="HV3" s="67"/>
      <c r="HW3" s="67"/>
      <c r="HX3" s="67"/>
      <c r="HY3" s="67"/>
      <c r="HZ3" s="67"/>
      <c r="IA3" s="67"/>
    </row>
    <row r="4" s="30" customFormat="1" ht="25" customHeight="1" spans="1:234">
      <c r="A4" s="10" t="s">
        <v>84</v>
      </c>
      <c r="B4" s="11" t="s">
        <v>85</v>
      </c>
      <c r="C4" s="11" t="s">
        <v>86</v>
      </c>
      <c r="D4" s="11"/>
      <c r="E4" s="11"/>
      <c r="F4" s="11"/>
      <c r="G4" s="11"/>
      <c r="H4" s="12" t="s">
        <v>87</v>
      </c>
      <c r="I4" s="11" t="s">
        <v>88</v>
      </c>
      <c r="J4" s="41" t="s">
        <v>89</v>
      </c>
      <c r="K4" s="68" t="s">
        <v>90</v>
      </c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67"/>
      <c r="Y4" s="67"/>
      <c r="Z4" s="67"/>
      <c r="AA4" s="67"/>
      <c r="AB4" s="67"/>
      <c r="AC4" s="67"/>
      <c r="AD4" s="67"/>
      <c r="AE4" s="67"/>
      <c r="AF4" s="67"/>
      <c r="AG4" s="67"/>
      <c r="AH4" s="67"/>
      <c r="AI4" s="67"/>
      <c r="AJ4" s="67"/>
      <c r="AK4" s="67"/>
      <c r="AL4" s="67"/>
      <c r="AM4" s="67"/>
      <c r="AN4" s="67"/>
      <c r="AO4" s="67"/>
      <c r="AP4" s="67"/>
      <c r="AQ4" s="67"/>
      <c r="AR4" s="67"/>
      <c r="AS4" s="67"/>
      <c r="AT4" s="67"/>
      <c r="AU4" s="67"/>
      <c r="AV4" s="67"/>
      <c r="AW4" s="67"/>
      <c r="AX4" s="67"/>
      <c r="AY4" s="67"/>
      <c r="AZ4" s="67"/>
      <c r="BA4" s="67"/>
      <c r="BB4" s="67"/>
      <c r="BC4" s="67"/>
      <c r="BD4" s="67"/>
      <c r="BE4" s="67"/>
      <c r="BF4" s="67"/>
      <c r="BG4" s="67"/>
      <c r="BH4" s="67"/>
      <c r="BI4" s="67"/>
      <c r="BJ4" s="67"/>
      <c r="BK4" s="67"/>
      <c r="BL4" s="67"/>
      <c r="BM4" s="67"/>
      <c r="BN4" s="67"/>
      <c r="BO4" s="67"/>
      <c r="BP4" s="67"/>
      <c r="BQ4" s="67"/>
      <c r="BR4" s="67"/>
      <c r="BS4" s="67"/>
      <c r="BT4" s="67"/>
      <c r="BU4" s="67"/>
      <c r="BV4" s="67"/>
      <c r="BW4" s="67"/>
      <c r="BX4" s="67"/>
      <c r="BY4" s="67"/>
      <c r="BZ4" s="67"/>
      <c r="CA4" s="67"/>
      <c r="CB4" s="67"/>
      <c r="CC4" s="67"/>
      <c r="CD4" s="67"/>
      <c r="CE4" s="67"/>
      <c r="CF4" s="67"/>
      <c r="CG4" s="67"/>
      <c r="CH4" s="67"/>
      <c r="CI4" s="67"/>
      <c r="CJ4" s="67"/>
      <c r="CK4" s="67"/>
      <c r="CL4" s="67"/>
      <c r="CM4" s="67"/>
      <c r="CN4" s="67"/>
      <c r="CO4" s="67"/>
      <c r="CP4" s="67"/>
      <c r="CQ4" s="67"/>
      <c r="CR4" s="67"/>
      <c r="CS4" s="67"/>
      <c r="CT4" s="67"/>
      <c r="CU4" s="67"/>
      <c r="CV4" s="67"/>
      <c r="CW4" s="67"/>
      <c r="CX4" s="67"/>
      <c r="CY4" s="67"/>
      <c r="CZ4" s="67"/>
      <c r="DA4" s="67"/>
      <c r="DB4" s="67"/>
      <c r="DC4" s="67"/>
      <c r="DD4" s="67"/>
      <c r="DE4" s="67"/>
      <c r="DF4" s="67"/>
      <c r="DG4" s="67"/>
      <c r="DH4" s="67"/>
      <c r="DI4" s="67"/>
      <c r="DJ4" s="67"/>
      <c r="DK4" s="67"/>
      <c r="DL4" s="67"/>
      <c r="DM4" s="67"/>
      <c r="DN4" s="67"/>
      <c r="DO4" s="67"/>
      <c r="DP4" s="67"/>
      <c r="DQ4" s="67"/>
      <c r="DR4" s="67"/>
      <c r="DS4" s="67"/>
      <c r="DT4" s="67"/>
      <c r="DU4" s="67"/>
      <c r="DV4" s="67"/>
      <c r="DW4" s="67"/>
      <c r="DX4" s="67"/>
      <c r="DY4" s="67"/>
      <c r="DZ4" s="67"/>
      <c r="EA4" s="67"/>
      <c r="EB4" s="67"/>
      <c r="EC4" s="67"/>
      <c r="ED4" s="67"/>
      <c r="EE4" s="67"/>
      <c r="EF4" s="67"/>
      <c r="EG4" s="67"/>
      <c r="EH4" s="67"/>
      <c r="EI4" s="67"/>
      <c r="EJ4" s="67"/>
      <c r="EK4" s="67"/>
      <c r="EL4" s="67"/>
      <c r="EM4" s="67"/>
      <c r="EN4" s="67"/>
      <c r="EO4" s="67"/>
      <c r="EP4" s="67"/>
      <c r="EQ4" s="67"/>
      <c r="ER4" s="67"/>
      <c r="ES4" s="67"/>
      <c r="ET4" s="67"/>
      <c r="EU4" s="67"/>
      <c r="EV4" s="67"/>
      <c r="EW4" s="67"/>
      <c r="EX4" s="67"/>
      <c r="EY4" s="67"/>
      <c r="EZ4" s="67"/>
      <c r="FA4" s="67"/>
      <c r="FB4" s="67"/>
      <c r="FC4" s="67"/>
      <c r="FD4" s="67"/>
      <c r="FE4" s="67"/>
      <c r="FF4" s="67"/>
      <c r="FG4" s="67"/>
      <c r="FH4" s="67"/>
      <c r="FI4" s="67"/>
      <c r="FJ4" s="67"/>
      <c r="FK4" s="67"/>
      <c r="FL4" s="67"/>
      <c r="FM4" s="67"/>
      <c r="FN4" s="67"/>
      <c r="FO4" s="67"/>
      <c r="FP4" s="67"/>
      <c r="FQ4" s="67"/>
      <c r="FR4" s="67"/>
      <c r="FS4" s="67"/>
      <c r="FT4" s="67"/>
      <c r="FU4" s="67"/>
      <c r="FV4" s="67"/>
      <c r="FW4" s="67"/>
      <c r="FX4" s="67"/>
      <c r="FY4" s="67"/>
      <c r="FZ4" s="67"/>
      <c r="GA4" s="67"/>
      <c r="GB4" s="67"/>
      <c r="GC4" s="67"/>
      <c r="GD4" s="67"/>
      <c r="GE4" s="67"/>
      <c r="GF4" s="67"/>
      <c r="GG4" s="67"/>
      <c r="GH4" s="67"/>
      <c r="GI4" s="67"/>
      <c r="GJ4" s="67"/>
      <c r="GK4" s="67"/>
      <c r="GL4" s="67"/>
      <c r="GM4" s="67"/>
      <c r="GN4" s="67"/>
      <c r="GO4" s="67"/>
      <c r="GP4" s="67"/>
      <c r="GQ4" s="67"/>
      <c r="GR4" s="67"/>
      <c r="GS4" s="67"/>
      <c r="GT4" s="67"/>
      <c r="GU4" s="67"/>
      <c r="GV4" s="67"/>
      <c r="GW4" s="67"/>
      <c r="GX4" s="67"/>
      <c r="GY4" s="67"/>
      <c r="GZ4" s="67"/>
      <c r="HA4" s="67"/>
      <c r="HB4" s="67"/>
      <c r="HC4" s="67"/>
      <c r="HD4" s="67"/>
      <c r="HE4" s="67"/>
      <c r="HF4" s="67"/>
      <c r="HG4" s="67"/>
      <c r="HH4" s="67"/>
      <c r="HI4" s="67"/>
      <c r="HJ4" s="67"/>
      <c r="HK4" s="67"/>
      <c r="HL4" s="67"/>
      <c r="HM4" s="67"/>
      <c r="HN4" s="67"/>
      <c r="HO4" s="67"/>
      <c r="HP4" s="67"/>
      <c r="HQ4" s="67"/>
      <c r="HR4" s="67"/>
      <c r="HS4" s="67"/>
      <c r="HT4" s="67"/>
      <c r="HU4" s="67"/>
      <c r="HV4" s="67"/>
      <c r="HW4" s="67"/>
      <c r="HX4" s="67"/>
      <c r="HY4" s="67"/>
      <c r="HZ4" s="67"/>
    </row>
    <row r="5" s="30" customFormat="1" ht="22" customHeight="1" spans="1:234">
      <c r="A5" s="10">
        <v>1</v>
      </c>
      <c r="B5" s="8" t="s">
        <v>146</v>
      </c>
      <c r="C5" s="12" t="s">
        <v>147</v>
      </c>
      <c r="D5" s="12"/>
      <c r="E5" s="12"/>
      <c r="F5" s="12"/>
      <c r="G5" s="12"/>
      <c r="H5" s="16">
        <f>18.06*8</f>
        <v>144.48</v>
      </c>
      <c r="I5" s="12">
        <v>940</v>
      </c>
      <c r="J5" s="43">
        <f t="shared" ref="J5:J10" si="0">H5*I5</f>
        <v>135811</v>
      </c>
      <c r="K5" s="16" t="s">
        <v>148</v>
      </c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7"/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/>
      <c r="BI5" s="67"/>
      <c r="BJ5" s="67"/>
      <c r="BK5" s="67"/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67"/>
      <c r="BX5" s="67"/>
      <c r="BY5" s="67"/>
      <c r="BZ5" s="67"/>
      <c r="CA5" s="67"/>
      <c r="CB5" s="67"/>
      <c r="CC5" s="67"/>
      <c r="CD5" s="67"/>
      <c r="CE5" s="67"/>
      <c r="CF5" s="67"/>
      <c r="CG5" s="67"/>
      <c r="CH5" s="67"/>
      <c r="CI5" s="67"/>
      <c r="CJ5" s="67"/>
      <c r="CK5" s="67"/>
      <c r="CL5" s="67"/>
      <c r="CM5" s="67"/>
      <c r="CN5" s="67"/>
      <c r="CO5" s="67"/>
      <c r="CP5" s="67"/>
      <c r="CQ5" s="67"/>
      <c r="CR5" s="67"/>
      <c r="CS5" s="67"/>
      <c r="CT5" s="67"/>
      <c r="CU5" s="67"/>
      <c r="CV5" s="67"/>
      <c r="CW5" s="67"/>
      <c r="CX5" s="67"/>
      <c r="CY5" s="67"/>
      <c r="CZ5" s="67"/>
      <c r="DA5" s="67"/>
      <c r="DB5" s="67"/>
      <c r="DC5" s="67"/>
      <c r="DD5" s="67"/>
      <c r="DE5" s="67"/>
      <c r="DF5" s="67"/>
      <c r="DG5" s="67"/>
      <c r="DH5" s="67"/>
      <c r="DI5" s="67"/>
      <c r="DJ5" s="67"/>
      <c r="DK5" s="67"/>
      <c r="DL5" s="67"/>
      <c r="DM5" s="67"/>
      <c r="DN5" s="67"/>
      <c r="DO5" s="67"/>
      <c r="DP5" s="67"/>
      <c r="DQ5" s="67"/>
      <c r="DR5" s="67"/>
      <c r="DS5" s="67"/>
      <c r="DT5" s="67"/>
      <c r="DU5" s="67"/>
      <c r="DV5" s="67"/>
      <c r="DW5" s="67"/>
      <c r="DX5" s="67"/>
      <c r="DY5" s="67"/>
      <c r="DZ5" s="67"/>
      <c r="EA5" s="67"/>
      <c r="EB5" s="67"/>
      <c r="EC5" s="67"/>
      <c r="ED5" s="67"/>
      <c r="EE5" s="67"/>
      <c r="EF5" s="67"/>
      <c r="EG5" s="67"/>
      <c r="EH5" s="67"/>
      <c r="EI5" s="67"/>
      <c r="EJ5" s="67"/>
      <c r="EK5" s="67"/>
      <c r="EL5" s="67"/>
      <c r="EM5" s="67"/>
      <c r="EN5" s="67"/>
      <c r="EO5" s="67"/>
      <c r="EP5" s="67"/>
      <c r="EQ5" s="67"/>
      <c r="ER5" s="67"/>
      <c r="ES5" s="67"/>
      <c r="ET5" s="67"/>
      <c r="EU5" s="67"/>
      <c r="EV5" s="67"/>
      <c r="EW5" s="67"/>
      <c r="EX5" s="67"/>
      <c r="EY5" s="67"/>
      <c r="EZ5" s="67"/>
      <c r="FA5" s="67"/>
      <c r="FB5" s="67"/>
      <c r="FC5" s="67"/>
      <c r="FD5" s="67"/>
      <c r="FE5" s="67"/>
      <c r="FF5" s="67"/>
      <c r="FG5" s="67"/>
      <c r="FH5" s="67"/>
      <c r="FI5" s="67"/>
      <c r="FJ5" s="67"/>
      <c r="FK5" s="67"/>
      <c r="FL5" s="67"/>
      <c r="FM5" s="67"/>
      <c r="FN5" s="67"/>
      <c r="FO5" s="67"/>
      <c r="FP5" s="67"/>
      <c r="FQ5" s="67"/>
      <c r="FR5" s="67"/>
      <c r="FS5" s="67"/>
      <c r="FT5" s="67"/>
      <c r="FU5" s="67"/>
      <c r="FV5" s="67"/>
      <c r="FW5" s="67"/>
      <c r="FX5" s="67"/>
      <c r="FY5" s="67"/>
      <c r="FZ5" s="67"/>
      <c r="GA5" s="67"/>
      <c r="GB5" s="67"/>
      <c r="GC5" s="67"/>
      <c r="GD5" s="67"/>
      <c r="GE5" s="67"/>
      <c r="GF5" s="67"/>
      <c r="GG5" s="67"/>
      <c r="GH5" s="67"/>
      <c r="GI5" s="67"/>
      <c r="GJ5" s="67"/>
      <c r="GK5" s="67"/>
      <c r="GL5" s="67"/>
      <c r="GM5" s="67"/>
      <c r="GN5" s="67"/>
      <c r="GO5" s="67"/>
      <c r="GP5" s="67"/>
      <c r="GQ5" s="67"/>
      <c r="GR5" s="67"/>
      <c r="GS5" s="67"/>
      <c r="GT5" s="67"/>
      <c r="GU5" s="67"/>
      <c r="GV5" s="67"/>
      <c r="GW5" s="67"/>
      <c r="GX5" s="67"/>
      <c r="GY5" s="67"/>
      <c r="GZ5" s="67"/>
      <c r="HA5" s="67"/>
      <c r="HB5" s="67"/>
      <c r="HC5" s="67"/>
      <c r="HD5" s="67"/>
      <c r="HE5" s="67"/>
      <c r="HF5" s="67"/>
      <c r="HG5" s="67"/>
      <c r="HH5" s="67"/>
      <c r="HI5" s="67"/>
      <c r="HJ5" s="67"/>
      <c r="HK5" s="67"/>
      <c r="HL5" s="67"/>
      <c r="HM5" s="67"/>
      <c r="HN5" s="67"/>
      <c r="HO5" s="67"/>
      <c r="HP5" s="67"/>
      <c r="HQ5" s="67"/>
      <c r="HR5" s="67"/>
      <c r="HS5" s="67"/>
      <c r="HT5" s="67"/>
      <c r="HU5" s="67"/>
      <c r="HV5" s="67"/>
      <c r="HW5" s="67"/>
      <c r="HX5" s="67"/>
      <c r="HY5" s="67"/>
      <c r="HZ5" s="67"/>
    </row>
    <row r="6" s="30" customFormat="1" ht="22" customHeight="1" spans="1:234">
      <c r="A6" s="10">
        <v>2</v>
      </c>
      <c r="B6" s="8" t="s">
        <v>149</v>
      </c>
      <c r="C6" s="13" t="s">
        <v>150</v>
      </c>
      <c r="D6" s="14"/>
      <c r="E6" s="14"/>
      <c r="F6" s="14"/>
      <c r="G6" s="15"/>
      <c r="H6" s="16">
        <f>12.15*8</f>
        <v>97.2</v>
      </c>
      <c r="I6" s="12">
        <v>535</v>
      </c>
      <c r="J6" s="43">
        <f t="shared" si="0"/>
        <v>52002</v>
      </c>
      <c r="K6" s="16" t="s">
        <v>151</v>
      </c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67"/>
      <c r="AE6" s="67"/>
      <c r="AF6" s="67"/>
      <c r="AG6" s="67"/>
      <c r="AH6" s="67"/>
      <c r="AI6" s="67"/>
      <c r="AJ6" s="67"/>
      <c r="AK6" s="67"/>
      <c r="AL6" s="67"/>
      <c r="AM6" s="67"/>
      <c r="AN6" s="67"/>
      <c r="AO6" s="67"/>
      <c r="AP6" s="67"/>
      <c r="AQ6" s="67"/>
      <c r="AR6" s="67"/>
      <c r="AS6" s="67"/>
      <c r="AT6" s="67"/>
      <c r="AU6" s="67"/>
      <c r="AV6" s="67"/>
      <c r="AW6" s="67"/>
      <c r="AX6" s="67"/>
      <c r="AY6" s="67"/>
      <c r="AZ6" s="67"/>
      <c r="BA6" s="67"/>
      <c r="BB6" s="67"/>
      <c r="BC6" s="67"/>
      <c r="BD6" s="67"/>
      <c r="BE6" s="67"/>
      <c r="BF6" s="67"/>
      <c r="BG6" s="67"/>
      <c r="BH6" s="67"/>
      <c r="BI6" s="67"/>
      <c r="BJ6" s="67"/>
      <c r="BK6" s="67"/>
      <c r="BL6" s="67"/>
      <c r="BM6" s="67"/>
      <c r="BN6" s="67"/>
      <c r="BO6" s="67"/>
      <c r="BP6" s="67"/>
      <c r="BQ6" s="67"/>
      <c r="BR6" s="67"/>
      <c r="BS6" s="67"/>
      <c r="BT6" s="67"/>
      <c r="BU6" s="67"/>
      <c r="BV6" s="67"/>
      <c r="BW6" s="67"/>
      <c r="BX6" s="67"/>
      <c r="BY6" s="67"/>
      <c r="BZ6" s="67"/>
      <c r="CA6" s="67"/>
      <c r="CB6" s="67"/>
      <c r="CC6" s="67"/>
      <c r="CD6" s="67"/>
      <c r="CE6" s="67"/>
      <c r="CF6" s="67"/>
      <c r="CG6" s="67"/>
      <c r="CH6" s="67"/>
      <c r="CI6" s="67"/>
      <c r="CJ6" s="67"/>
      <c r="CK6" s="67"/>
      <c r="CL6" s="67"/>
      <c r="CM6" s="67"/>
      <c r="CN6" s="67"/>
      <c r="CO6" s="67"/>
      <c r="CP6" s="67"/>
      <c r="CQ6" s="67"/>
      <c r="CR6" s="67"/>
      <c r="CS6" s="67"/>
      <c r="CT6" s="67"/>
      <c r="CU6" s="67"/>
      <c r="CV6" s="67"/>
      <c r="CW6" s="67"/>
      <c r="CX6" s="67"/>
      <c r="CY6" s="67"/>
      <c r="CZ6" s="67"/>
      <c r="DA6" s="67"/>
      <c r="DB6" s="67"/>
      <c r="DC6" s="67"/>
      <c r="DD6" s="67"/>
      <c r="DE6" s="67"/>
      <c r="DF6" s="67"/>
      <c r="DG6" s="67"/>
      <c r="DH6" s="67"/>
      <c r="DI6" s="67"/>
      <c r="DJ6" s="67"/>
      <c r="DK6" s="67"/>
      <c r="DL6" s="67"/>
      <c r="DM6" s="67"/>
      <c r="DN6" s="67"/>
      <c r="DO6" s="67"/>
      <c r="DP6" s="67"/>
      <c r="DQ6" s="67"/>
      <c r="DR6" s="67"/>
      <c r="DS6" s="67"/>
      <c r="DT6" s="67"/>
      <c r="DU6" s="67"/>
      <c r="DV6" s="67"/>
      <c r="DW6" s="67"/>
      <c r="DX6" s="67"/>
      <c r="DY6" s="67"/>
      <c r="DZ6" s="67"/>
      <c r="EA6" s="67"/>
      <c r="EB6" s="67"/>
      <c r="EC6" s="67"/>
      <c r="ED6" s="67"/>
      <c r="EE6" s="67"/>
      <c r="EF6" s="67"/>
      <c r="EG6" s="67"/>
      <c r="EH6" s="67"/>
      <c r="EI6" s="67"/>
      <c r="EJ6" s="67"/>
      <c r="EK6" s="67"/>
      <c r="EL6" s="67"/>
      <c r="EM6" s="67"/>
      <c r="EN6" s="67"/>
      <c r="EO6" s="67"/>
      <c r="EP6" s="67"/>
      <c r="EQ6" s="67"/>
      <c r="ER6" s="67"/>
      <c r="ES6" s="67"/>
      <c r="ET6" s="67"/>
      <c r="EU6" s="67"/>
      <c r="EV6" s="67"/>
      <c r="EW6" s="67"/>
      <c r="EX6" s="67"/>
      <c r="EY6" s="67"/>
      <c r="EZ6" s="67"/>
      <c r="FA6" s="67"/>
      <c r="FB6" s="67"/>
      <c r="FC6" s="67"/>
      <c r="FD6" s="67"/>
      <c r="FE6" s="67"/>
      <c r="FF6" s="67"/>
      <c r="FG6" s="67"/>
      <c r="FH6" s="67"/>
      <c r="FI6" s="67"/>
      <c r="FJ6" s="67"/>
      <c r="FK6" s="67"/>
      <c r="FL6" s="67"/>
      <c r="FM6" s="67"/>
      <c r="FN6" s="67"/>
      <c r="FO6" s="67"/>
      <c r="FP6" s="67"/>
      <c r="FQ6" s="67"/>
      <c r="FR6" s="67"/>
      <c r="FS6" s="67"/>
      <c r="FT6" s="67"/>
      <c r="FU6" s="67"/>
      <c r="FV6" s="67"/>
      <c r="FW6" s="67"/>
      <c r="FX6" s="67"/>
      <c r="FY6" s="67"/>
      <c r="FZ6" s="67"/>
      <c r="GA6" s="67"/>
      <c r="GB6" s="67"/>
      <c r="GC6" s="67"/>
      <c r="GD6" s="67"/>
      <c r="GE6" s="67"/>
      <c r="GF6" s="67"/>
      <c r="GG6" s="67"/>
      <c r="GH6" s="67"/>
      <c r="GI6" s="67"/>
      <c r="GJ6" s="67"/>
      <c r="GK6" s="67"/>
      <c r="GL6" s="67"/>
      <c r="GM6" s="67"/>
      <c r="GN6" s="67"/>
      <c r="GO6" s="67"/>
      <c r="GP6" s="67"/>
      <c r="GQ6" s="67"/>
      <c r="GR6" s="67"/>
      <c r="GS6" s="67"/>
      <c r="GT6" s="67"/>
      <c r="GU6" s="67"/>
      <c r="GV6" s="67"/>
      <c r="GW6" s="67"/>
      <c r="GX6" s="67"/>
      <c r="GY6" s="67"/>
      <c r="GZ6" s="67"/>
      <c r="HA6" s="67"/>
      <c r="HB6" s="67"/>
      <c r="HC6" s="67"/>
      <c r="HD6" s="67"/>
      <c r="HE6" s="67"/>
      <c r="HF6" s="67"/>
      <c r="HG6" s="67"/>
      <c r="HH6" s="67"/>
      <c r="HI6" s="67"/>
      <c r="HJ6" s="67"/>
      <c r="HK6" s="67"/>
      <c r="HL6" s="67"/>
      <c r="HM6" s="67"/>
      <c r="HN6" s="67"/>
      <c r="HO6" s="67"/>
      <c r="HP6" s="67"/>
      <c r="HQ6" s="67"/>
      <c r="HR6" s="67"/>
      <c r="HS6" s="67"/>
      <c r="HT6" s="67"/>
      <c r="HU6" s="67"/>
      <c r="HV6" s="67"/>
      <c r="HW6" s="67"/>
      <c r="HX6" s="67"/>
      <c r="HY6" s="67"/>
      <c r="HZ6" s="67"/>
    </row>
    <row r="7" s="30" customFormat="1" ht="22" customHeight="1" spans="1:234">
      <c r="A7" s="10">
        <v>3</v>
      </c>
      <c r="B7" s="8" t="s">
        <v>152</v>
      </c>
      <c r="C7" s="13" t="s">
        <v>153</v>
      </c>
      <c r="D7" s="14"/>
      <c r="E7" s="14"/>
      <c r="F7" s="14"/>
      <c r="G7" s="15"/>
      <c r="H7" s="16">
        <f>7*4.8</f>
        <v>33.6</v>
      </c>
      <c r="I7" s="12">
        <v>237</v>
      </c>
      <c r="J7" s="43">
        <f t="shared" si="0"/>
        <v>7963</v>
      </c>
      <c r="K7" s="16" t="s">
        <v>154</v>
      </c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67"/>
      <c r="Y7" s="67"/>
      <c r="Z7" s="67"/>
      <c r="AA7" s="67"/>
      <c r="AB7" s="67"/>
      <c r="AC7" s="67"/>
      <c r="AD7" s="67"/>
      <c r="AE7" s="67"/>
      <c r="AF7" s="67"/>
      <c r="AG7" s="67"/>
      <c r="AH7" s="67"/>
      <c r="AI7" s="67"/>
      <c r="AJ7" s="67"/>
      <c r="AK7" s="67"/>
      <c r="AL7" s="67"/>
      <c r="AM7" s="67"/>
      <c r="AN7" s="67"/>
      <c r="AO7" s="67"/>
      <c r="AP7" s="67"/>
      <c r="AQ7" s="67"/>
      <c r="AR7" s="67"/>
      <c r="AS7" s="67"/>
      <c r="AT7" s="67"/>
      <c r="AU7" s="67"/>
      <c r="AV7" s="67"/>
      <c r="AW7" s="67"/>
      <c r="AX7" s="67"/>
      <c r="AY7" s="67"/>
      <c r="AZ7" s="67"/>
      <c r="BA7" s="67"/>
      <c r="BB7" s="67"/>
      <c r="BC7" s="67"/>
      <c r="BD7" s="67"/>
      <c r="BE7" s="67"/>
      <c r="BF7" s="67"/>
      <c r="BG7" s="67"/>
      <c r="BH7" s="67"/>
      <c r="BI7" s="67"/>
      <c r="BJ7" s="67"/>
      <c r="BK7" s="67"/>
      <c r="BL7" s="67"/>
      <c r="BM7" s="67"/>
      <c r="BN7" s="67"/>
      <c r="BO7" s="67"/>
      <c r="BP7" s="67"/>
      <c r="BQ7" s="67"/>
      <c r="BR7" s="67"/>
      <c r="BS7" s="67"/>
      <c r="BT7" s="67"/>
      <c r="BU7" s="67"/>
      <c r="BV7" s="67"/>
      <c r="BW7" s="67"/>
      <c r="BX7" s="67"/>
      <c r="BY7" s="67"/>
      <c r="BZ7" s="67"/>
      <c r="CA7" s="67"/>
      <c r="CB7" s="67"/>
      <c r="CC7" s="67"/>
      <c r="CD7" s="67"/>
      <c r="CE7" s="67"/>
      <c r="CF7" s="67"/>
      <c r="CG7" s="67"/>
      <c r="CH7" s="67"/>
      <c r="CI7" s="67"/>
      <c r="CJ7" s="67"/>
      <c r="CK7" s="67"/>
      <c r="CL7" s="67"/>
      <c r="CM7" s="67"/>
      <c r="CN7" s="67"/>
      <c r="CO7" s="67"/>
      <c r="CP7" s="67"/>
      <c r="CQ7" s="67"/>
      <c r="CR7" s="67"/>
      <c r="CS7" s="67"/>
      <c r="CT7" s="67"/>
      <c r="CU7" s="67"/>
      <c r="CV7" s="67"/>
      <c r="CW7" s="67"/>
      <c r="CX7" s="67"/>
      <c r="CY7" s="67"/>
      <c r="CZ7" s="67"/>
      <c r="DA7" s="67"/>
      <c r="DB7" s="67"/>
      <c r="DC7" s="67"/>
      <c r="DD7" s="67"/>
      <c r="DE7" s="67"/>
      <c r="DF7" s="67"/>
      <c r="DG7" s="67"/>
      <c r="DH7" s="67"/>
      <c r="DI7" s="67"/>
      <c r="DJ7" s="67"/>
      <c r="DK7" s="67"/>
      <c r="DL7" s="67"/>
      <c r="DM7" s="67"/>
      <c r="DN7" s="67"/>
      <c r="DO7" s="67"/>
      <c r="DP7" s="67"/>
      <c r="DQ7" s="67"/>
      <c r="DR7" s="67"/>
      <c r="DS7" s="67"/>
      <c r="DT7" s="67"/>
      <c r="DU7" s="67"/>
      <c r="DV7" s="67"/>
      <c r="DW7" s="67"/>
      <c r="DX7" s="67"/>
      <c r="DY7" s="67"/>
      <c r="DZ7" s="67"/>
      <c r="EA7" s="67"/>
      <c r="EB7" s="67"/>
      <c r="EC7" s="67"/>
      <c r="ED7" s="67"/>
      <c r="EE7" s="67"/>
      <c r="EF7" s="67"/>
      <c r="EG7" s="67"/>
      <c r="EH7" s="67"/>
      <c r="EI7" s="67"/>
      <c r="EJ7" s="67"/>
      <c r="EK7" s="67"/>
      <c r="EL7" s="67"/>
      <c r="EM7" s="67"/>
      <c r="EN7" s="67"/>
      <c r="EO7" s="67"/>
      <c r="EP7" s="67"/>
      <c r="EQ7" s="67"/>
      <c r="ER7" s="67"/>
      <c r="ES7" s="67"/>
      <c r="ET7" s="67"/>
      <c r="EU7" s="67"/>
      <c r="EV7" s="67"/>
      <c r="EW7" s="67"/>
      <c r="EX7" s="67"/>
      <c r="EY7" s="67"/>
      <c r="EZ7" s="67"/>
      <c r="FA7" s="67"/>
      <c r="FB7" s="67"/>
      <c r="FC7" s="67"/>
      <c r="FD7" s="67"/>
      <c r="FE7" s="67"/>
      <c r="FF7" s="67"/>
      <c r="FG7" s="67"/>
      <c r="FH7" s="67"/>
      <c r="FI7" s="67"/>
      <c r="FJ7" s="67"/>
      <c r="FK7" s="67"/>
      <c r="FL7" s="67"/>
      <c r="FM7" s="67"/>
      <c r="FN7" s="67"/>
      <c r="FO7" s="67"/>
      <c r="FP7" s="67"/>
      <c r="FQ7" s="67"/>
      <c r="FR7" s="67"/>
      <c r="FS7" s="67"/>
      <c r="FT7" s="67"/>
      <c r="FU7" s="67"/>
      <c r="FV7" s="67"/>
      <c r="FW7" s="67"/>
      <c r="FX7" s="67"/>
      <c r="FY7" s="67"/>
      <c r="FZ7" s="67"/>
      <c r="GA7" s="67"/>
      <c r="GB7" s="67"/>
      <c r="GC7" s="67"/>
      <c r="GD7" s="67"/>
      <c r="GE7" s="67"/>
      <c r="GF7" s="67"/>
      <c r="GG7" s="67"/>
      <c r="GH7" s="67"/>
      <c r="GI7" s="67"/>
      <c r="GJ7" s="67"/>
      <c r="GK7" s="67"/>
      <c r="GL7" s="67"/>
      <c r="GM7" s="67"/>
      <c r="GN7" s="67"/>
      <c r="GO7" s="67"/>
      <c r="GP7" s="67"/>
      <c r="GQ7" s="67"/>
      <c r="GR7" s="67"/>
      <c r="GS7" s="67"/>
      <c r="GT7" s="67"/>
      <c r="GU7" s="67"/>
      <c r="GV7" s="67"/>
      <c r="GW7" s="67"/>
      <c r="GX7" s="67"/>
      <c r="GY7" s="67"/>
      <c r="GZ7" s="67"/>
      <c r="HA7" s="67"/>
      <c r="HB7" s="67"/>
      <c r="HC7" s="67"/>
      <c r="HD7" s="67"/>
      <c r="HE7" s="67"/>
      <c r="HF7" s="67"/>
      <c r="HG7" s="67"/>
      <c r="HH7" s="67"/>
      <c r="HI7" s="67"/>
      <c r="HJ7" s="67"/>
      <c r="HK7" s="67"/>
      <c r="HL7" s="67"/>
      <c r="HM7" s="67"/>
      <c r="HN7" s="67"/>
      <c r="HO7" s="67"/>
      <c r="HP7" s="67"/>
      <c r="HQ7" s="67"/>
      <c r="HR7" s="67"/>
      <c r="HS7" s="67"/>
      <c r="HT7" s="67"/>
      <c r="HU7" s="67"/>
      <c r="HV7" s="67"/>
      <c r="HW7" s="67"/>
      <c r="HX7" s="67"/>
      <c r="HY7" s="67"/>
      <c r="HZ7" s="67"/>
    </row>
    <row r="8" s="30" customFormat="1" ht="22" customHeight="1" spans="1:234">
      <c r="A8" s="10">
        <v>4</v>
      </c>
      <c r="B8" s="8" t="s">
        <v>155</v>
      </c>
      <c r="C8" s="13" t="s">
        <v>147</v>
      </c>
      <c r="D8" s="14"/>
      <c r="E8" s="14"/>
      <c r="F8" s="14"/>
      <c r="G8" s="15"/>
      <c r="H8" s="16">
        <f>8*8.1+1.58*1.83</f>
        <v>67.69</v>
      </c>
      <c r="I8" s="12">
        <v>1027</v>
      </c>
      <c r="J8" s="43">
        <f t="shared" si="0"/>
        <v>69518</v>
      </c>
      <c r="K8" s="16" t="s">
        <v>156</v>
      </c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67"/>
      <c r="Y8" s="67"/>
      <c r="Z8" s="67"/>
      <c r="AA8" s="67"/>
      <c r="AB8" s="67"/>
      <c r="AC8" s="67"/>
      <c r="AD8" s="67"/>
      <c r="AE8" s="67"/>
      <c r="AF8" s="67"/>
      <c r="AG8" s="67"/>
      <c r="AH8" s="67"/>
      <c r="AI8" s="67"/>
      <c r="AJ8" s="67"/>
      <c r="AK8" s="67"/>
      <c r="AL8" s="67"/>
      <c r="AM8" s="67"/>
      <c r="AN8" s="67"/>
      <c r="AO8" s="67"/>
      <c r="AP8" s="67"/>
      <c r="AQ8" s="67"/>
      <c r="AR8" s="67"/>
      <c r="AS8" s="67"/>
      <c r="AT8" s="67"/>
      <c r="AU8" s="67"/>
      <c r="AV8" s="67"/>
      <c r="AW8" s="67"/>
      <c r="AX8" s="67"/>
      <c r="AY8" s="67"/>
      <c r="AZ8" s="67"/>
      <c r="BA8" s="67"/>
      <c r="BB8" s="67"/>
      <c r="BC8" s="67"/>
      <c r="BD8" s="67"/>
      <c r="BE8" s="67"/>
      <c r="BF8" s="67"/>
      <c r="BG8" s="67"/>
      <c r="BH8" s="67"/>
      <c r="BI8" s="67"/>
      <c r="BJ8" s="67"/>
      <c r="BK8" s="67"/>
      <c r="BL8" s="67"/>
      <c r="BM8" s="67"/>
      <c r="BN8" s="67"/>
      <c r="BO8" s="67"/>
      <c r="BP8" s="67"/>
      <c r="BQ8" s="67"/>
      <c r="BR8" s="67"/>
      <c r="BS8" s="67"/>
      <c r="BT8" s="67"/>
      <c r="BU8" s="67"/>
      <c r="BV8" s="67"/>
      <c r="BW8" s="67"/>
      <c r="BX8" s="67"/>
      <c r="BY8" s="67"/>
      <c r="BZ8" s="67"/>
      <c r="CA8" s="67"/>
      <c r="CB8" s="67"/>
      <c r="CC8" s="67"/>
      <c r="CD8" s="67"/>
      <c r="CE8" s="67"/>
      <c r="CF8" s="67"/>
      <c r="CG8" s="67"/>
      <c r="CH8" s="67"/>
      <c r="CI8" s="67"/>
      <c r="CJ8" s="67"/>
      <c r="CK8" s="67"/>
      <c r="CL8" s="67"/>
      <c r="CM8" s="67"/>
      <c r="CN8" s="67"/>
      <c r="CO8" s="67"/>
      <c r="CP8" s="67"/>
      <c r="CQ8" s="67"/>
      <c r="CR8" s="67"/>
      <c r="CS8" s="67"/>
      <c r="CT8" s="67"/>
      <c r="CU8" s="67"/>
      <c r="CV8" s="67"/>
      <c r="CW8" s="67"/>
      <c r="CX8" s="67"/>
      <c r="CY8" s="67"/>
      <c r="CZ8" s="67"/>
      <c r="DA8" s="67"/>
      <c r="DB8" s="67"/>
      <c r="DC8" s="67"/>
      <c r="DD8" s="67"/>
      <c r="DE8" s="67"/>
      <c r="DF8" s="67"/>
      <c r="DG8" s="67"/>
      <c r="DH8" s="67"/>
      <c r="DI8" s="67"/>
      <c r="DJ8" s="67"/>
      <c r="DK8" s="67"/>
      <c r="DL8" s="67"/>
      <c r="DM8" s="67"/>
      <c r="DN8" s="67"/>
      <c r="DO8" s="67"/>
      <c r="DP8" s="67"/>
      <c r="DQ8" s="67"/>
      <c r="DR8" s="67"/>
      <c r="DS8" s="67"/>
      <c r="DT8" s="67"/>
      <c r="DU8" s="67"/>
      <c r="DV8" s="67"/>
      <c r="DW8" s="67"/>
      <c r="DX8" s="67"/>
      <c r="DY8" s="67"/>
      <c r="DZ8" s="67"/>
      <c r="EA8" s="67"/>
      <c r="EB8" s="67"/>
      <c r="EC8" s="67"/>
      <c r="ED8" s="67"/>
      <c r="EE8" s="67"/>
      <c r="EF8" s="67"/>
      <c r="EG8" s="67"/>
      <c r="EH8" s="67"/>
      <c r="EI8" s="67"/>
      <c r="EJ8" s="67"/>
      <c r="EK8" s="67"/>
      <c r="EL8" s="67"/>
      <c r="EM8" s="67"/>
      <c r="EN8" s="67"/>
      <c r="EO8" s="67"/>
      <c r="EP8" s="67"/>
      <c r="EQ8" s="67"/>
      <c r="ER8" s="67"/>
      <c r="ES8" s="67"/>
      <c r="ET8" s="67"/>
      <c r="EU8" s="67"/>
      <c r="EV8" s="67"/>
      <c r="EW8" s="67"/>
      <c r="EX8" s="67"/>
      <c r="EY8" s="67"/>
      <c r="EZ8" s="67"/>
      <c r="FA8" s="67"/>
      <c r="FB8" s="67"/>
      <c r="FC8" s="67"/>
      <c r="FD8" s="67"/>
      <c r="FE8" s="67"/>
      <c r="FF8" s="67"/>
      <c r="FG8" s="67"/>
      <c r="FH8" s="67"/>
      <c r="FI8" s="67"/>
      <c r="FJ8" s="67"/>
      <c r="FK8" s="67"/>
      <c r="FL8" s="67"/>
      <c r="FM8" s="67"/>
      <c r="FN8" s="67"/>
      <c r="FO8" s="67"/>
      <c r="FP8" s="67"/>
      <c r="FQ8" s="67"/>
      <c r="FR8" s="67"/>
      <c r="FS8" s="67"/>
      <c r="FT8" s="67"/>
      <c r="FU8" s="67"/>
      <c r="FV8" s="67"/>
      <c r="FW8" s="67"/>
      <c r="FX8" s="67"/>
      <c r="FY8" s="67"/>
      <c r="FZ8" s="67"/>
      <c r="GA8" s="67"/>
      <c r="GB8" s="67"/>
      <c r="GC8" s="67"/>
      <c r="GD8" s="67"/>
      <c r="GE8" s="67"/>
      <c r="GF8" s="67"/>
      <c r="GG8" s="67"/>
      <c r="GH8" s="67"/>
      <c r="GI8" s="67"/>
      <c r="GJ8" s="67"/>
      <c r="GK8" s="67"/>
      <c r="GL8" s="67"/>
      <c r="GM8" s="67"/>
      <c r="GN8" s="67"/>
      <c r="GO8" s="67"/>
      <c r="GP8" s="67"/>
      <c r="GQ8" s="67"/>
      <c r="GR8" s="67"/>
      <c r="GS8" s="67"/>
      <c r="GT8" s="67"/>
      <c r="GU8" s="67"/>
      <c r="GV8" s="67"/>
      <c r="GW8" s="67"/>
      <c r="GX8" s="67"/>
      <c r="GY8" s="67"/>
      <c r="GZ8" s="67"/>
      <c r="HA8" s="67"/>
      <c r="HB8" s="67"/>
      <c r="HC8" s="67"/>
      <c r="HD8" s="67"/>
      <c r="HE8" s="67"/>
      <c r="HF8" s="67"/>
      <c r="HG8" s="67"/>
      <c r="HH8" s="67"/>
      <c r="HI8" s="67"/>
      <c r="HJ8" s="67"/>
      <c r="HK8" s="67"/>
      <c r="HL8" s="67"/>
      <c r="HM8" s="67"/>
      <c r="HN8" s="67"/>
      <c r="HO8" s="67"/>
      <c r="HP8" s="67"/>
      <c r="HQ8" s="67"/>
      <c r="HR8" s="67"/>
      <c r="HS8" s="67"/>
      <c r="HT8" s="67"/>
      <c r="HU8" s="67"/>
      <c r="HV8" s="67"/>
      <c r="HW8" s="67"/>
      <c r="HX8" s="67"/>
      <c r="HY8" s="67"/>
      <c r="HZ8" s="67"/>
    </row>
    <row r="9" s="30" customFormat="1" ht="22" customHeight="1" spans="1:234">
      <c r="A9" s="10">
        <v>5</v>
      </c>
      <c r="B9" s="8" t="s">
        <v>157</v>
      </c>
      <c r="C9" s="13" t="s">
        <v>158</v>
      </c>
      <c r="D9" s="14"/>
      <c r="E9" s="14"/>
      <c r="F9" s="14"/>
      <c r="G9" s="15"/>
      <c r="H9" s="16">
        <f>6.3*5.6</f>
        <v>35.28</v>
      </c>
      <c r="I9" s="12">
        <v>231</v>
      </c>
      <c r="J9" s="43">
        <f t="shared" si="0"/>
        <v>8150</v>
      </c>
      <c r="K9" s="16" t="s">
        <v>159</v>
      </c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67"/>
      <c r="Y9" s="67"/>
      <c r="Z9" s="67"/>
      <c r="AA9" s="67"/>
      <c r="AB9" s="67"/>
      <c r="AC9" s="67"/>
      <c r="AD9" s="67"/>
      <c r="AE9" s="67"/>
      <c r="AF9" s="67"/>
      <c r="AG9" s="67"/>
      <c r="AH9" s="67"/>
      <c r="AI9" s="67"/>
      <c r="AJ9" s="67"/>
      <c r="AK9" s="67"/>
      <c r="AL9" s="67"/>
      <c r="AM9" s="67"/>
      <c r="AN9" s="67"/>
      <c r="AO9" s="67"/>
      <c r="AP9" s="67"/>
      <c r="AQ9" s="67"/>
      <c r="AR9" s="67"/>
      <c r="AS9" s="67"/>
      <c r="AT9" s="67"/>
      <c r="AU9" s="67"/>
      <c r="AV9" s="67"/>
      <c r="AW9" s="67"/>
      <c r="AX9" s="67"/>
      <c r="AY9" s="67"/>
      <c r="AZ9" s="67"/>
      <c r="BA9" s="67"/>
      <c r="BB9" s="67"/>
      <c r="BC9" s="67"/>
      <c r="BD9" s="67"/>
      <c r="BE9" s="67"/>
      <c r="BF9" s="67"/>
      <c r="BG9" s="67"/>
      <c r="BH9" s="67"/>
      <c r="BI9" s="67"/>
      <c r="BJ9" s="67"/>
      <c r="BK9" s="67"/>
      <c r="BL9" s="67"/>
      <c r="BM9" s="67"/>
      <c r="BN9" s="67"/>
      <c r="BO9" s="67"/>
      <c r="BP9" s="67"/>
      <c r="BQ9" s="67"/>
      <c r="BR9" s="67"/>
      <c r="BS9" s="67"/>
      <c r="BT9" s="67"/>
      <c r="BU9" s="67"/>
      <c r="BV9" s="67"/>
      <c r="BW9" s="67"/>
      <c r="BX9" s="67"/>
      <c r="BY9" s="67"/>
      <c r="BZ9" s="67"/>
      <c r="CA9" s="67"/>
      <c r="CB9" s="67"/>
      <c r="CC9" s="67"/>
      <c r="CD9" s="67"/>
      <c r="CE9" s="67"/>
      <c r="CF9" s="67"/>
      <c r="CG9" s="67"/>
      <c r="CH9" s="67"/>
      <c r="CI9" s="67"/>
      <c r="CJ9" s="67"/>
      <c r="CK9" s="67"/>
      <c r="CL9" s="67"/>
      <c r="CM9" s="67"/>
      <c r="CN9" s="67"/>
      <c r="CO9" s="67"/>
      <c r="CP9" s="67"/>
      <c r="CQ9" s="67"/>
      <c r="CR9" s="67"/>
      <c r="CS9" s="67"/>
      <c r="CT9" s="67"/>
      <c r="CU9" s="67"/>
      <c r="CV9" s="67"/>
      <c r="CW9" s="67"/>
      <c r="CX9" s="67"/>
      <c r="CY9" s="67"/>
      <c r="CZ9" s="67"/>
      <c r="DA9" s="67"/>
      <c r="DB9" s="67"/>
      <c r="DC9" s="67"/>
      <c r="DD9" s="67"/>
      <c r="DE9" s="67"/>
      <c r="DF9" s="67"/>
      <c r="DG9" s="67"/>
      <c r="DH9" s="67"/>
      <c r="DI9" s="67"/>
      <c r="DJ9" s="67"/>
      <c r="DK9" s="67"/>
      <c r="DL9" s="67"/>
      <c r="DM9" s="67"/>
      <c r="DN9" s="67"/>
      <c r="DO9" s="67"/>
      <c r="DP9" s="67"/>
      <c r="DQ9" s="67"/>
      <c r="DR9" s="67"/>
      <c r="DS9" s="67"/>
      <c r="DT9" s="67"/>
      <c r="DU9" s="67"/>
      <c r="DV9" s="67"/>
      <c r="DW9" s="67"/>
      <c r="DX9" s="67"/>
      <c r="DY9" s="67"/>
      <c r="DZ9" s="67"/>
      <c r="EA9" s="67"/>
      <c r="EB9" s="67"/>
      <c r="EC9" s="67"/>
      <c r="ED9" s="67"/>
      <c r="EE9" s="67"/>
      <c r="EF9" s="67"/>
      <c r="EG9" s="67"/>
      <c r="EH9" s="67"/>
      <c r="EI9" s="67"/>
      <c r="EJ9" s="67"/>
      <c r="EK9" s="67"/>
      <c r="EL9" s="67"/>
      <c r="EM9" s="67"/>
      <c r="EN9" s="67"/>
      <c r="EO9" s="67"/>
      <c r="EP9" s="67"/>
      <c r="EQ9" s="67"/>
      <c r="ER9" s="67"/>
      <c r="ES9" s="67"/>
      <c r="ET9" s="67"/>
      <c r="EU9" s="67"/>
      <c r="EV9" s="67"/>
      <c r="EW9" s="67"/>
      <c r="EX9" s="67"/>
      <c r="EY9" s="67"/>
      <c r="EZ9" s="67"/>
      <c r="FA9" s="67"/>
      <c r="FB9" s="67"/>
      <c r="FC9" s="67"/>
      <c r="FD9" s="67"/>
      <c r="FE9" s="67"/>
      <c r="FF9" s="67"/>
      <c r="FG9" s="67"/>
      <c r="FH9" s="67"/>
      <c r="FI9" s="67"/>
      <c r="FJ9" s="67"/>
      <c r="FK9" s="67"/>
      <c r="FL9" s="67"/>
      <c r="FM9" s="67"/>
      <c r="FN9" s="67"/>
      <c r="FO9" s="67"/>
      <c r="FP9" s="67"/>
      <c r="FQ9" s="67"/>
      <c r="FR9" s="67"/>
      <c r="FS9" s="67"/>
      <c r="FT9" s="67"/>
      <c r="FU9" s="67"/>
      <c r="FV9" s="67"/>
      <c r="FW9" s="67"/>
      <c r="FX9" s="67"/>
      <c r="FY9" s="67"/>
      <c r="FZ9" s="67"/>
      <c r="GA9" s="67"/>
      <c r="GB9" s="67"/>
      <c r="GC9" s="67"/>
      <c r="GD9" s="67"/>
      <c r="GE9" s="67"/>
      <c r="GF9" s="67"/>
      <c r="GG9" s="67"/>
      <c r="GH9" s="67"/>
      <c r="GI9" s="67"/>
      <c r="GJ9" s="67"/>
      <c r="GK9" s="67"/>
      <c r="GL9" s="67"/>
      <c r="GM9" s="67"/>
      <c r="GN9" s="67"/>
      <c r="GO9" s="67"/>
      <c r="GP9" s="67"/>
      <c r="GQ9" s="67"/>
      <c r="GR9" s="67"/>
      <c r="GS9" s="67"/>
      <c r="GT9" s="67"/>
      <c r="GU9" s="67"/>
      <c r="GV9" s="67"/>
      <c r="GW9" s="67"/>
      <c r="GX9" s="67"/>
      <c r="GY9" s="67"/>
      <c r="GZ9" s="67"/>
      <c r="HA9" s="67"/>
      <c r="HB9" s="67"/>
      <c r="HC9" s="67"/>
      <c r="HD9" s="67"/>
      <c r="HE9" s="67"/>
      <c r="HF9" s="67"/>
      <c r="HG9" s="67"/>
      <c r="HH9" s="67"/>
      <c r="HI9" s="67"/>
      <c r="HJ9" s="67"/>
      <c r="HK9" s="67"/>
      <c r="HL9" s="67"/>
      <c r="HM9" s="67"/>
      <c r="HN9" s="67"/>
      <c r="HO9" s="67"/>
      <c r="HP9" s="67"/>
      <c r="HQ9" s="67"/>
      <c r="HR9" s="67"/>
      <c r="HS9" s="67"/>
      <c r="HT9" s="67"/>
      <c r="HU9" s="67"/>
      <c r="HV9" s="67"/>
      <c r="HW9" s="67"/>
      <c r="HX9" s="67"/>
      <c r="HY9" s="67"/>
      <c r="HZ9" s="67"/>
    </row>
    <row r="10" s="30" customFormat="1" ht="22" customHeight="1" spans="1:234">
      <c r="A10" s="6">
        <v>6</v>
      </c>
      <c r="B10" s="62" t="s">
        <v>160</v>
      </c>
      <c r="C10" s="63" t="s">
        <v>161</v>
      </c>
      <c r="D10" s="14"/>
      <c r="E10" s="14"/>
      <c r="F10" s="14"/>
      <c r="G10" s="15"/>
      <c r="H10" s="55">
        <f>8.1*6.1</f>
        <v>49.41</v>
      </c>
      <c r="I10" s="69">
        <v>383</v>
      </c>
      <c r="J10" s="48">
        <f t="shared" si="0"/>
        <v>18924</v>
      </c>
      <c r="K10" s="55" t="s">
        <v>162</v>
      </c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67"/>
      <c r="Y10" s="67"/>
      <c r="Z10" s="67"/>
      <c r="AA10" s="67"/>
      <c r="AB10" s="67"/>
      <c r="AC10" s="67"/>
      <c r="AD10" s="67"/>
      <c r="AE10" s="67"/>
      <c r="AF10" s="67"/>
      <c r="AG10" s="67"/>
      <c r="AH10" s="67"/>
      <c r="AI10" s="67"/>
      <c r="AJ10" s="67"/>
      <c r="AK10" s="67"/>
      <c r="AL10" s="67"/>
      <c r="AM10" s="67"/>
      <c r="AN10" s="67"/>
      <c r="AO10" s="67"/>
      <c r="AP10" s="67"/>
      <c r="AQ10" s="67"/>
      <c r="AR10" s="67"/>
      <c r="AS10" s="67"/>
      <c r="AT10" s="67"/>
      <c r="AU10" s="67"/>
      <c r="AV10" s="67"/>
      <c r="AW10" s="67"/>
      <c r="AX10" s="67"/>
      <c r="AY10" s="67"/>
      <c r="AZ10" s="67"/>
      <c r="BA10" s="67"/>
      <c r="BB10" s="67"/>
      <c r="BC10" s="67"/>
      <c r="BD10" s="67"/>
      <c r="BE10" s="67"/>
      <c r="BF10" s="67"/>
      <c r="BG10" s="67"/>
      <c r="BH10" s="67"/>
      <c r="BI10" s="67"/>
      <c r="BJ10" s="67"/>
      <c r="BK10" s="67"/>
      <c r="BL10" s="67"/>
      <c r="BM10" s="67"/>
      <c r="BN10" s="67"/>
      <c r="BO10" s="67"/>
      <c r="BP10" s="67"/>
      <c r="BQ10" s="67"/>
      <c r="BR10" s="67"/>
      <c r="BS10" s="67"/>
      <c r="BT10" s="67"/>
      <c r="BU10" s="67"/>
      <c r="BV10" s="67"/>
      <c r="BW10" s="67"/>
      <c r="BX10" s="67"/>
      <c r="BY10" s="67"/>
      <c r="BZ10" s="67"/>
      <c r="CA10" s="67"/>
      <c r="CB10" s="67"/>
      <c r="CC10" s="67"/>
      <c r="CD10" s="67"/>
      <c r="CE10" s="67"/>
      <c r="CF10" s="67"/>
      <c r="CG10" s="67"/>
      <c r="CH10" s="67"/>
      <c r="CI10" s="67"/>
      <c r="CJ10" s="67"/>
      <c r="CK10" s="67"/>
      <c r="CL10" s="67"/>
      <c r="CM10" s="67"/>
      <c r="CN10" s="67"/>
      <c r="CO10" s="67"/>
      <c r="CP10" s="67"/>
      <c r="CQ10" s="67"/>
      <c r="CR10" s="67"/>
      <c r="CS10" s="67"/>
      <c r="CT10" s="67"/>
      <c r="CU10" s="67"/>
      <c r="CV10" s="67"/>
      <c r="CW10" s="67"/>
      <c r="CX10" s="67"/>
      <c r="CY10" s="67"/>
      <c r="CZ10" s="67"/>
      <c r="DA10" s="67"/>
      <c r="DB10" s="67"/>
      <c r="DC10" s="67"/>
      <c r="DD10" s="67"/>
      <c r="DE10" s="67"/>
      <c r="DF10" s="67"/>
      <c r="DG10" s="67"/>
      <c r="DH10" s="67"/>
      <c r="DI10" s="67"/>
      <c r="DJ10" s="67"/>
      <c r="DK10" s="67"/>
      <c r="DL10" s="67"/>
      <c r="DM10" s="67"/>
      <c r="DN10" s="67"/>
      <c r="DO10" s="67"/>
      <c r="DP10" s="67"/>
      <c r="DQ10" s="67"/>
      <c r="DR10" s="67"/>
      <c r="DS10" s="67"/>
      <c r="DT10" s="67"/>
      <c r="DU10" s="67"/>
      <c r="DV10" s="67"/>
      <c r="DW10" s="67"/>
      <c r="DX10" s="67"/>
      <c r="DY10" s="67"/>
      <c r="DZ10" s="67"/>
      <c r="EA10" s="67"/>
      <c r="EB10" s="67"/>
      <c r="EC10" s="67"/>
      <c r="ED10" s="67"/>
      <c r="EE10" s="67"/>
      <c r="EF10" s="67"/>
      <c r="EG10" s="67"/>
      <c r="EH10" s="67"/>
      <c r="EI10" s="67"/>
      <c r="EJ10" s="67"/>
      <c r="EK10" s="67"/>
      <c r="EL10" s="67"/>
      <c r="EM10" s="67"/>
      <c r="EN10" s="67"/>
      <c r="EO10" s="67"/>
      <c r="EP10" s="67"/>
      <c r="EQ10" s="67"/>
      <c r="ER10" s="67"/>
      <c r="ES10" s="67"/>
      <c r="ET10" s="67"/>
      <c r="EU10" s="67"/>
      <c r="EV10" s="67"/>
      <c r="EW10" s="67"/>
      <c r="EX10" s="67"/>
      <c r="EY10" s="67"/>
      <c r="EZ10" s="67"/>
      <c r="FA10" s="67"/>
      <c r="FB10" s="67"/>
      <c r="FC10" s="67"/>
      <c r="FD10" s="67"/>
      <c r="FE10" s="67"/>
      <c r="FF10" s="67"/>
      <c r="FG10" s="67"/>
      <c r="FH10" s="67"/>
      <c r="FI10" s="67"/>
      <c r="FJ10" s="67"/>
      <c r="FK10" s="67"/>
      <c r="FL10" s="67"/>
      <c r="FM10" s="67"/>
      <c r="FN10" s="67"/>
      <c r="FO10" s="67"/>
      <c r="FP10" s="67"/>
      <c r="FQ10" s="67"/>
      <c r="FR10" s="67"/>
      <c r="FS10" s="67"/>
      <c r="FT10" s="67"/>
      <c r="FU10" s="67"/>
      <c r="FV10" s="67"/>
      <c r="FW10" s="67"/>
      <c r="FX10" s="67"/>
      <c r="FY10" s="67"/>
      <c r="FZ10" s="67"/>
      <c r="GA10" s="67"/>
      <c r="GB10" s="67"/>
      <c r="GC10" s="67"/>
      <c r="GD10" s="67"/>
      <c r="GE10" s="67"/>
      <c r="GF10" s="67"/>
      <c r="GG10" s="67"/>
      <c r="GH10" s="67"/>
      <c r="GI10" s="67"/>
      <c r="GJ10" s="67"/>
      <c r="GK10" s="67"/>
      <c r="GL10" s="67"/>
      <c r="GM10" s="67"/>
      <c r="GN10" s="67"/>
      <c r="GO10" s="67"/>
      <c r="GP10" s="67"/>
      <c r="GQ10" s="67"/>
      <c r="GR10" s="67"/>
      <c r="GS10" s="67"/>
      <c r="GT10" s="67"/>
      <c r="GU10" s="67"/>
      <c r="GV10" s="67"/>
      <c r="GW10" s="67"/>
      <c r="GX10" s="67"/>
      <c r="GY10" s="67"/>
      <c r="GZ10" s="67"/>
      <c r="HA10" s="67"/>
      <c r="HB10" s="67"/>
      <c r="HC10" s="67"/>
      <c r="HD10" s="67"/>
      <c r="HE10" s="67"/>
      <c r="HF10" s="67"/>
      <c r="HG10" s="67"/>
      <c r="HH10" s="67"/>
      <c r="HI10" s="67"/>
      <c r="HJ10" s="67"/>
      <c r="HK10" s="67"/>
      <c r="HL10" s="67"/>
      <c r="HM10" s="67"/>
      <c r="HN10" s="67"/>
      <c r="HO10" s="67"/>
      <c r="HP10" s="67"/>
      <c r="HQ10" s="67"/>
      <c r="HR10" s="67"/>
      <c r="HS10" s="67"/>
      <c r="HT10" s="67"/>
      <c r="HU10" s="67"/>
      <c r="HV10" s="67"/>
      <c r="HW10" s="67"/>
      <c r="HX10" s="67"/>
      <c r="HY10" s="67"/>
      <c r="HZ10" s="67"/>
    </row>
    <row r="11" s="30" customFormat="1" ht="22" customHeight="1" spans="1:234">
      <c r="A11" s="10"/>
      <c r="B11" s="10"/>
      <c r="C11" s="18" t="s">
        <v>99</v>
      </c>
      <c r="D11" s="19"/>
      <c r="E11" s="19"/>
      <c r="F11" s="19"/>
      <c r="G11" s="20"/>
      <c r="H11" s="16">
        <f>SUM(H5:H10)</f>
        <v>427.66</v>
      </c>
      <c r="I11" s="12"/>
      <c r="J11" s="43">
        <f>SUM(J5:J10)</f>
        <v>292368</v>
      </c>
      <c r="K11" s="68"/>
      <c r="L11" s="67"/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67"/>
      <c r="X11" s="67"/>
      <c r="Y11" s="67"/>
      <c r="Z11" s="67"/>
      <c r="AA11" s="67"/>
      <c r="AB11" s="67"/>
      <c r="AC11" s="67"/>
      <c r="AD11" s="67"/>
      <c r="AE11" s="67"/>
      <c r="AF11" s="67"/>
      <c r="AG11" s="67"/>
      <c r="AH11" s="67"/>
      <c r="AI11" s="67"/>
      <c r="AJ11" s="67"/>
      <c r="AK11" s="67"/>
      <c r="AL11" s="67"/>
      <c r="AM11" s="67"/>
      <c r="AN11" s="67"/>
      <c r="AO11" s="67"/>
      <c r="AP11" s="67"/>
      <c r="AQ11" s="67"/>
      <c r="AR11" s="67"/>
      <c r="AS11" s="67"/>
      <c r="AT11" s="67"/>
      <c r="AU11" s="67"/>
      <c r="AV11" s="67"/>
      <c r="AW11" s="67"/>
      <c r="AX11" s="67"/>
      <c r="AY11" s="67"/>
      <c r="AZ11" s="67"/>
      <c r="BA11" s="67"/>
      <c r="BB11" s="67"/>
      <c r="BC11" s="67"/>
      <c r="BD11" s="67"/>
      <c r="BE11" s="67"/>
      <c r="BF11" s="67"/>
      <c r="BG11" s="67"/>
      <c r="BH11" s="67"/>
      <c r="BI11" s="67"/>
      <c r="BJ11" s="67"/>
      <c r="BK11" s="67"/>
      <c r="BL11" s="67"/>
      <c r="BM11" s="67"/>
      <c r="BN11" s="67"/>
      <c r="BO11" s="67"/>
      <c r="BP11" s="67"/>
      <c r="BQ11" s="67"/>
      <c r="BR11" s="67"/>
      <c r="BS11" s="67"/>
      <c r="BT11" s="67"/>
      <c r="BU11" s="67"/>
      <c r="BV11" s="67"/>
      <c r="BW11" s="67"/>
      <c r="BX11" s="67"/>
      <c r="BY11" s="67"/>
      <c r="BZ11" s="67"/>
      <c r="CA11" s="67"/>
      <c r="CB11" s="67"/>
      <c r="CC11" s="67"/>
      <c r="CD11" s="67"/>
      <c r="CE11" s="67"/>
      <c r="CF11" s="67"/>
      <c r="CG11" s="67"/>
      <c r="CH11" s="67"/>
      <c r="CI11" s="67"/>
      <c r="CJ11" s="67"/>
      <c r="CK11" s="67"/>
      <c r="CL11" s="67"/>
      <c r="CM11" s="67"/>
      <c r="CN11" s="67"/>
      <c r="CO11" s="67"/>
      <c r="CP11" s="67"/>
      <c r="CQ11" s="67"/>
      <c r="CR11" s="67"/>
      <c r="CS11" s="67"/>
      <c r="CT11" s="67"/>
      <c r="CU11" s="67"/>
      <c r="CV11" s="67"/>
      <c r="CW11" s="67"/>
      <c r="CX11" s="67"/>
      <c r="CY11" s="67"/>
      <c r="CZ11" s="67"/>
      <c r="DA11" s="67"/>
      <c r="DB11" s="67"/>
      <c r="DC11" s="67"/>
      <c r="DD11" s="67"/>
      <c r="DE11" s="67"/>
      <c r="DF11" s="67"/>
      <c r="DG11" s="67"/>
      <c r="DH11" s="67"/>
      <c r="DI11" s="67"/>
      <c r="DJ11" s="67"/>
      <c r="DK11" s="67"/>
      <c r="DL11" s="67"/>
      <c r="DM11" s="67"/>
      <c r="DN11" s="67"/>
      <c r="DO11" s="67"/>
      <c r="DP11" s="67"/>
      <c r="DQ11" s="67"/>
      <c r="DR11" s="67"/>
      <c r="DS11" s="67"/>
      <c r="DT11" s="67"/>
      <c r="DU11" s="67"/>
      <c r="DV11" s="67"/>
      <c r="DW11" s="67"/>
      <c r="DX11" s="67"/>
      <c r="DY11" s="67"/>
      <c r="DZ11" s="67"/>
      <c r="EA11" s="67"/>
      <c r="EB11" s="67"/>
      <c r="EC11" s="67"/>
      <c r="ED11" s="67"/>
      <c r="EE11" s="67"/>
      <c r="EF11" s="67"/>
      <c r="EG11" s="67"/>
      <c r="EH11" s="67"/>
      <c r="EI11" s="67"/>
      <c r="EJ11" s="67"/>
      <c r="EK11" s="67"/>
      <c r="EL11" s="67"/>
      <c r="EM11" s="67"/>
      <c r="EN11" s="67"/>
      <c r="EO11" s="67"/>
      <c r="EP11" s="67"/>
      <c r="EQ11" s="67"/>
      <c r="ER11" s="67"/>
      <c r="ES11" s="67"/>
      <c r="ET11" s="67"/>
      <c r="EU11" s="67"/>
      <c r="EV11" s="67"/>
      <c r="EW11" s="67"/>
      <c r="EX11" s="67"/>
      <c r="EY11" s="67"/>
      <c r="EZ11" s="67"/>
      <c r="FA11" s="67"/>
      <c r="FB11" s="67"/>
      <c r="FC11" s="67"/>
      <c r="FD11" s="67"/>
      <c r="FE11" s="67"/>
      <c r="FF11" s="67"/>
      <c r="FG11" s="67"/>
      <c r="FH11" s="67"/>
      <c r="FI11" s="67"/>
      <c r="FJ11" s="67"/>
      <c r="FK11" s="67"/>
      <c r="FL11" s="67"/>
      <c r="FM11" s="67"/>
      <c r="FN11" s="67"/>
      <c r="FO11" s="67"/>
      <c r="FP11" s="67"/>
      <c r="FQ11" s="67"/>
      <c r="FR11" s="67"/>
      <c r="FS11" s="67"/>
      <c r="FT11" s="67"/>
      <c r="FU11" s="67"/>
      <c r="FV11" s="67"/>
      <c r="FW11" s="67"/>
      <c r="FX11" s="67"/>
      <c r="FY11" s="67"/>
      <c r="FZ11" s="67"/>
      <c r="GA11" s="67"/>
      <c r="GB11" s="67"/>
      <c r="GC11" s="67"/>
      <c r="GD11" s="67"/>
      <c r="GE11" s="67"/>
      <c r="GF11" s="67"/>
      <c r="GG11" s="67"/>
      <c r="GH11" s="67"/>
      <c r="GI11" s="67"/>
      <c r="GJ11" s="67"/>
      <c r="GK11" s="67"/>
      <c r="GL11" s="67"/>
      <c r="GM11" s="67"/>
      <c r="GN11" s="67"/>
      <c r="GO11" s="67"/>
      <c r="GP11" s="67"/>
      <c r="GQ11" s="67"/>
      <c r="GR11" s="67"/>
      <c r="GS11" s="67"/>
      <c r="GT11" s="67"/>
      <c r="GU11" s="67"/>
      <c r="GV11" s="67"/>
      <c r="GW11" s="67"/>
      <c r="GX11" s="67"/>
      <c r="GY11" s="67"/>
      <c r="GZ11" s="67"/>
      <c r="HA11" s="67"/>
      <c r="HB11" s="67"/>
      <c r="HC11" s="67"/>
      <c r="HD11" s="67"/>
      <c r="HE11" s="67"/>
      <c r="HF11" s="67"/>
      <c r="HG11" s="67"/>
      <c r="HH11" s="67"/>
      <c r="HI11" s="67"/>
      <c r="HJ11" s="67"/>
      <c r="HK11" s="67"/>
      <c r="HL11" s="67"/>
      <c r="HM11" s="67"/>
      <c r="HN11" s="67"/>
      <c r="HO11" s="67"/>
      <c r="HP11" s="67"/>
      <c r="HQ11" s="67"/>
      <c r="HR11" s="67"/>
      <c r="HS11" s="67"/>
      <c r="HT11" s="67"/>
      <c r="HU11" s="67"/>
      <c r="HV11" s="67"/>
      <c r="HW11" s="67"/>
      <c r="HX11" s="67"/>
      <c r="HY11" s="67"/>
      <c r="HZ11" s="67"/>
    </row>
    <row r="12" s="59" customFormat="1" ht="18" customHeight="1" spans="1:11">
      <c r="A12" s="64" t="s">
        <v>138</v>
      </c>
      <c r="B12" s="65"/>
      <c r="C12" s="65"/>
      <c r="D12" s="65"/>
      <c r="E12" s="65"/>
      <c r="F12" s="65"/>
      <c r="G12" s="65"/>
      <c r="H12" s="65"/>
      <c r="I12" s="65"/>
      <c r="J12" s="65"/>
      <c r="K12" s="70"/>
    </row>
    <row r="13" s="30" customFormat="1" ht="30" customHeight="1" spans="1:11">
      <c r="A13" s="10" t="s">
        <v>101</v>
      </c>
      <c r="B13" s="11" t="s">
        <v>102</v>
      </c>
      <c r="C13" s="16" t="s">
        <v>103</v>
      </c>
      <c r="D13" s="16"/>
      <c r="E13" s="16"/>
      <c r="F13" s="16"/>
      <c r="G13" s="16" t="s">
        <v>104</v>
      </c>
      <c r="H13" s="12" t="s">
        <v>105</v>
      </c>
      <c r="I13" s="11" t="s">
        <v>88</v>
      </c>
      <c r="J13" s="41" t="s">
        <v>89</v>
      </c>
      <c r="K13" s="10" t="s">
        <v>106</v>
      </c>
    </row>
    <row r="14" s="30" customFormat="1" ht="26" customHeight="1" spans="1:234">
      <c r="A14" s="10">
        <v>1</v>
      </c>
      <c r="B14" s="10" t="s">
        <v>163</v>
      </c>
      <c r="C14" s="10" t="s">
        <v>164</v>
      </c>
      <c r="D14" s="10"/>
      <c r="E14" s="10"/>
      <c r="F14" s="10"/>
      <c r="G14" s="16" t="s">
        <v>109</v>
      </c>
      <c r="H14" s="12">
        <v>36</v>
      </c>
      <c r="I14" s="25">
        <v>220</v>
      </c>
      <c r="J14" s="41">
        <f>H14*I14</f>
        <v>7920</v>
      </c>
      <c r="K14" s="68" t="s">
        <v>165</v>
      </c>
      <c r="L14" s="67"/>
      <c r="M14" s="67"/>
      <c r="N14" s="67"/>
      <c r="O14" s="67"/>
      <c r="P14" s="67"/>
      <c r="Q14" s="67"/>
      <c r="R14" s="67"/>
      <c r="S14" s="67"/>
      <c r="T14" s="67"/>
      <c r="U14" s="67"/>
      <c r="V14" s="67"/>
      <c r="W14" s="67"/>
      <c r="X14" s="67"/>
      <c r="Y14" s="67"/>
      <c r="Z14" s="67"/>
      <c r="AA14" s="67"/>
      <c r="AB14" s="67"/>
      <c r="AC14" s="67"/>
      <c r="AD14" s="67"/>
      <c r="AE14" s="67"/>
      <c r="AF14" s="67"/>
      <c r="AG14" s="67"/>
      <c r="AH14" s="67"/>
      <c r="AI14" s="67"/>
      <c r="AJ14" s="67"/>
      <c r="AK14" s="67"/>
      <c r="AL14" s="67"/>
      <c r="AM14" s="67"/>
      <c r="AN14" s="67"/>
      <c r="AO14" s="67"/>
      <c r="AP14" s="67"/>
      <c r="AQ14" s="67"/>
      <c r="AR14" s="67"/>
      <c r="AS14" s="67"/>
      <c r="AT14" s="67"/>
      <c r="AU14" s="67"/>
      <c r="AV14" s="67"/>
      <c r="AW14" s="67"/>
      <c r="AX14" s="67"/>
      <c r="AY14" s="67"/>
      <c r="AZ14" s="67"/>
      <c r="BA14" s="67"/>
      <c r="BB14" s="67"/>
      <c r="BC14" s="67"/>
      <c r="BD14" s="67"/>
      <c r="BE14" s="67"/>
      <c r="BF14" s="67"/>
      <c r="BG14" s="67"/>
      <c r="BH14" s="67"/>
      <c r="BI14" s="67"/>
      <c r="BJ14" s="67"/>
      <c r="BK14" s="67"/>
      <c r="BL14" s="67"/>
      <c r="BM14" s="67"/>
      <c r="BN14" s="67"/>
      <c r="BO14" s="67"/>
      <c r="BP14" s="67"/>
      <c r="BQ14" s="67"/>
      <c r="BR14" s="67"/>
      <c r="BS14" s="67"/>
      <c r="BT14" s="67"/>
      <c r="BU14" s="67"/>
      <c r="BV14" s="67"/>
      <c r="BW14" s="67"/>
      <c r="BX14" s="67"/>
      <c r="BY14" s="67"/>
      <c r="BZ14" s="67"/>
      <c r="CA14" s="67"/>
      <c r="CB14" s="67"/>
      <c r="CC14" s="67"/>
      <c r="CD14" s="67"/>
      <c r="CE14" s="67"/>
      <c r="CF14" s="67"/>
      <c r="CG14" s="67"/>
      <c r="CH14" s="67"/>
      <c r="CI14" s="67"/>
      <c r="CJ14" s="67"/>
      <c r="CK14" s="67"/>
      <c r="CL14" s="67"/>
      <c r="CM14" s="67"/>
      <c r="CN14" s="67"/>
      <c r="CO14" s="67"/>
      <c r="CP14" s="67"/>
      <c r="CQ14" s="67"/>
      <c r="CR14" s="67"/>
      <c r="CS14" s="67"/>
      <c r="CT14" s="67"/>
      <c r="CU14" s="67"/>
      <c r="CV14" s="67"/>
      <c r="CW14" s="67"/>
      <c r="CX14" s="67"/>
      <c r="CY14" s="67"/>
      <c r="CZ14" s="67"/>
      <c r="DA14" s="67"/>
      <c r="DB14" s="67"/>
      <c r="DC14" s="67"/>
      <c r="DD14" s="67"/>
      <c r="DE14" s="67"/>
      <c r="DF14" s="67"/>
      <c r="DG14" s="67"/>
      <c r="DH14" s="67"/>
      <c r="DI14" s="67"/>
      <c r="DJ14" s="67"/>
      <c r="DK14" s="67"/>
      <c r="DL14" s="67"/>
      <c r="DM14" s="67"/>
      <c r="DN14" s="67"/>
      <c r="DO14" s="67"/>
      <c r="DP14" s="67"/>
      <c r="DQ14" s="67"/>
      <c r="DR14" s="67"/>
      <c r="DS14" s="67"/>
      <c r="DT14" s="67"/>
      <c r="DU14" s="67"/>
      <c r="DV14" s="67"/>
      <c r="DW14" s="67"/>
      <c r="DX14" s="67"/>
      <c r="DY14" s="67"/>
      <c r="DZ14" s="67"/>
      <c r="EA14" s="67"/>
      <c r="EB14" s="67"/>
      <c r="EC14" s="67"/>
      <c r="ED14" s="67"/>
      <c r="EE14" s="67"/>
      <c r="EF14" s="67"/>
      <c r="EG14" s="67"/>
      <c r="EH14" s="67"/>
      <c r="EI14" s="67"/>
      <c r="EJ14" s="67"/>
      <c r="EK14" s="67"/>
      <c r="EL14" s="67"/>
      <c r="EM14" s="67"/>
      <c r="EN14" s="67"/>
      <c r="EO14" s="67"/>
      <c r="EP14" s="67"/>
      <c r="EQ14" s="67"/>
      <c r="ER14" s="67"/>
      <c r="ES14" s="67"/>
      <c r="ET14" s="67"/>
      <c r="EU14" s="67"/>
      <c r="EV14" s="67"/>
      <c r="EW14" s="67"/>
      <c r="EX14" s="67"/>
      <c r="EY14" s="67"/>
      <c r="EZ14" s="67"/>
      <c r="FA14" s="67"/>
      <c r="FB14" s="67"/>
      <c r="FC14" s="67"/>
      <c r="FD14" s="67"/>
      <c r="FE14" s="67"/>
      <c r="FF14" s="67"/>
      <c r="FG14" s="67"/>
      <c r="FH14" s="67"/>
      <c r="FI14" s="67"/>
      <c r="FJ14" s="67"/>
      <c r="FK14" s="67"/>
      <c r="FL14" s="67"/>
      <c r="FM14" s="67"/>
      <c r="FN14" s="67"/>
      <c r="FO14" s="67"/>
      <c r="FP14" s="67"/>
      <c r="FQ14" s="67"/>
      <c r="FR14" s="67"/>
      <c r="FS14" s="67"/>
      <c r="FT14" s="67"/>
      <c r="FU14" s="67"/>
      <c r="FV14" s="67"/>
      <c r="FW14" s="67"/>
      <c r="FX14" s="67"/>
      <c r="FY14" s="67"/>
      <c r="FZ14" s="67"/>
      <c r="GA14" s="67"/>
      <c r="GB14" s="67"/>
      <c r="GC14" s="67"/>
      <c r="GD14" s="67"/>
      <c r="GE14" s="67"/>
      <c r="GF14" s="67"/>
      <c r="GG14" s="67"/>
      <c r="GH14" s="67"/>
      <c r="GI14" s="67"/>
      <c r="GJ14" s="67"/>
      <c r="GK14" s="67"/>
      <c r="GL14" s="67"/>
      <c r="GM14" s="67"/>
      <c r="GN14" s="67"/>
      <c r="GO14" s="67"/>
      <c r="GP14" s="67"/>
      <c r="GQ14" s="67"/>
      <c r="GR14" s="67"/>
      <c r="GS14" s="67"/>
      <c r="GT14" s="67"/>
      <c r="GU14" s="67"/>
      <c r="GV14" s="67"/>
      <c r="GW14" s="67"/>
      <c r="GX14" s="67"/>
      <c r="GY14" s="67"/>
      <c r="GZ14" s="67"/>
      <c r="HA14" s="67"/>
      <c r="HB14" s="67"/>
      <c r="HC14" s="67"/>
      <c r="HD14" s="67"/>
      <c r="HE14" s="67"/>
      <c r="HF14" s="67"/>
      <c r="HG14" s="67"/>
      <c r="HH14" s="67"/>
      <c r="HI14" s="67"/>
      <c r="HJ14" s="67"/>
      <c r="HK14" s="67"/>
      <c r="HL14" s="67"/>
      <c r="HM14" s="67"/>
      <c r="HN14" s="67"/>
      <c r="HO14" s="67"/>
      <c r="HP14" s="67"/>
      <c r="HQ14" s="67"/>
      <c r="HR14" s="67"/>
      <c r="HS14" s="67"/>
      <c r="HT14" s="67"/>
      <c r="HU14" s="67"/>
      <c r="HV14" s="67"/>
      <c r="HW14" s="67"/>
      <c r="HX14" s="67"/>
      <c r="HY14" s="67"/>
      <c r="HZ14" s="67"/>
    </row>
    <row r="15" s="30" customFormat="1" ht="25" customHeight="1" spans="1:234">
      <c r="A15" s="10">
        <v>2</v>
      </c>
      <c r="B15" s="10" t="s">
        <v>166</v>
      </c>
      <c r="C15" s="10" t="s">
        <v>167</v>
      </c>
      <c r="D15" s="10"/>
      <c r="E15" s="10"/>
      <c r="F15" s="10"/>
      <c r="G15" s="16" t="s">
        <v>168</v>
      </c>
      <c r="H15" s="25">
        <v>10</v>
      </c>
      <c r="I15" s="25">
        <v>100</v>
      </c>
      <c r="J15" s="41">
        <v>1000</v>
      </c>
      <c r="K15" s="68" t="s">
        <v>169</v>
      </c>
      <c r="L15" s="67"/>
      <c r="M15" s="67"/>
      <c r="N15" s="67"/>
      <c r="O15" s="67"/>
      <c r="P15" s="67"/>
      <c r="Q15" s="67"/>
      <c r="R15" s="67"/>
      <c r="S15" s="67"/>
      <c r="T15" s="67"/>
      <c r="U15" s="67"/>
      <c r="V15" s="67"/>
      <c r="W15" s="67"/>
      <c r="X15" s="67"/>
      <c r="Y15" s="67"/>
      <c r="Z15" s="67"/>
      <c r="AA15" s="67"/>
      <c r="AB15" s="67"/>
      <c r="AC15" s="67"/>
      <c r="AD15" s="67"/>
      <c r="AE15" s="67"/>
      <c r="AF15" s="67"/>
      <c r="AG15" s="67"/>
      <c r="AH15" s="67"/>
      <c r="AI15" s="67"/>
      <c r="AJ15" s="67"/>
      <c r="AK15" s="67"/>
      <c r="AL15" s="67"/>
      <c r="AM15" s="67"/>
      <c r="AN15" s="67"/>
      <c r="AO15" s="67"/>
      <c r="AP15" s="67"/>
      <c r="AQ15" s="67"/>
      <c r="AR15" s="67"/>
      <c r="AS15" s="67"/>
      <c r="AT15" s="67"/>
      <c r="AU15" s="67"/>
      <c r="AV15" s="67"/>
      <c r="AW15" s="67"/>
      <c r="AX15" s="67"/>
      <c r="AY15" s="67"/>
      <c r="AZ15" s="67"/>
      <c r="BA15" s="67"/>
      <c r="BB15" s="67"/>
      <c r="BC15" s="67"/>
      <c r="BD15" s="67"/>
      <c r="BE15" s="67"/>
      <c r="BF15" s="67"/>
      <c r="BG15" s="67"/>
      <c r="BH15" s="67"/>
      <c r="BI15" s="67"/>
      <c r="BJ15" s="67"/>
      <c r="BK15" s="67"/>
      <c r="BL15" s="67"/>
      <c r="BM15" s="67"/>
      <c r="BN15" s="67"/>
      <c r="BO15" s="67"/>
      <c r="BP15" s="67"/>
      <c r="BQ15" s="67"/>
      <c r="BR15" s="67"/>
      <c r="BS15" s="67"/>
      <c r="BT15" s="67"/>
      <c r="BU15" s="67"/>
      <c r="BV15" s="67"/>
      <c r="BW15" s="67"/>
      <c r="BX15" s="67"/>
      <c r="BY15" s="67"/>
      <c r="BZ15" s="67"/>
      <c r="CA15" s="67"/>
      <c r="CB15" s="67"/>
      <c r="CC15" s="67"/>
      <c r="CD15" s="67"/>
      <c r="CE15" s="67"/>
      <c r="CF15" s="67"/>
      <c r="CG15" s="67"/>
      <c r="CH15" s="67"/>
      <c r="CI15" s="67"/>
      <c r="CJ15" s="67"/>
      <c r="CK15" s="67"/>
      <c r="CL15" s="67"/>
      <c r="CM15" s="67"/>
      <c r="CN15" s="67"/>
      <c r="CO15" s="67"/>
      <c r="CP15" s="67"/>
      <c r="CQ15" s="67"/>
      <c r="CR15" s="67"/>
      <c r="CS15" s="67"/>
      <c r="CT15" s="67"/>
      <c r="CU15" s="67"/>
      <c r="CV15" s="67"/>
      <c r="CW15" s="67"/>
      <c r="CX15" s="67"/>
      <c r="CY15" s="67"/>
      <c r="CZ15" s="67"/>
      <c r="DA15" s="67"/>
      <c r="DB15" s="67"/>
      <c r="DC15" s="67"/>
      <c r="DD15" s="67"/>
      <c r="DE15" s="67"/>
      <c r="DF15" s="67"/>
      <c r="DG15" s="67"/>
      <c r="DH15" s="67"/>
      <c r="DI15" s="67"/>
      <c r="DJ15" s="67"/>
      <c r="DK15" s="67"/>
      <c r="DL15" s="67"/>
      <c r="DM15" s="67"/>
      <c r="DN15" s="67"/>
      <c r="DO15" s="67"/>
      <c r="DP15" s="67"/>
      <c r="DQ15" s="67"/>
      <c r="DR15" s="67"/>
      <c r="DS15" s="67"/>
      <c r="DT15" s="67"/>
      <c r="DU15" s="67"/>
      <c r="DV15" s="67"/>
      <c r="DW15" s="67"/>
      <c r="DX15" s="67"/>
      <c r="DY15" s="67"/>
      <c r="DZ15" s="67"/>
      <c r="EA15" s="67"/>
      <c r="EB15" s="67"/>
      <c r="EC15" s="67"/>
      <c r="ED15" s="67"/>
      <c r="EE15" s="67"/>
      <c r="EF15" s="67"/>
      <c r="EG15" s="67"/>
      <c r="EH15" s="67"/>
      <c r="EI15" s="67"/>
      <c r="EJ15" s="67"/>
      <c r="EK15" s="67"/>
      <c r="EL15" s="67"/>
      <c r="EM15" s="67"/>
      <c r="EN15" s="67"/>
      <c r="EO15" s="67"/>
      <c r="EP15" s="67"/>
      <c r="EQ15" s="67"/>
      <c r="ER15" s="67"/>
      <c r="ES15" s="67"/>
      <c r="ET15" s="67"/>
      <c r="EU15" s="67"/>
      <c r="EV15" s="67"/>
      <c r="EW15" s="67"/>
      <c r="EX15" s="67"/>
      <c r="EY15" s="67"/>
      <c r="EZ15" s="67"/>
      <c r="FA15" s="67"/>
      <c r="FB15" s="67"/>
      <c r="FC15" s="67"/>
      <c r="FD15" s="67"/>
      <c r="FE15" s="67"/>
      <c r="FF15" s="67"/>
      <c r="FG15" s="67"/>
      <c r="FH15" s="67"/>
      <c r="FI15" s="67"/>
      <c r="FJ15" s="67"/>
      <c r="FK15" s="67"/>
      <c r="FL15" s="67"/>
      <c r="FM15" s="67"/>
      <c r="FN15" s="67"/>
      <c r="FO15" s="67"/>
      <c r="FP15" s="67"/>
      <c r="FQ15" s="67"/>
      <c r="FR15" s="67"/>
      <c r="FS15" s="67"/>
      <c r="FT15" s="67"/>
      <c r="FU15" s="67"/>
      <c r="FV15" s="67"/>
      <c r="FW15" s="67"/>
      <c r="FX15" s="67"/>
      <c r="FY15" s="67"/>
      <c r="FZ15" s="67"/>
      <c r="GA15" s="67"/>
      <c r="GB15" s="67"/>
      <c r="GC15" s="67"/>
      <c r="GD15" s="67"/>
      <c r="GE15" s="67"/>
      <c r="GF15" s="67"/>
      <c r="GG15" s="67"/>
      <c r="GH15" s="67"/>
      <c r="GI15" s="67"/>
      <c r="GJ15" s="67"/>
      <c r="GK15" s="67"/>
      <c r="GL15" s="67"/>
      <c r="GM15" s="67"/>
      <c r="GN15" s="67"/>
      <c r="GO15" s="67"/>
      <c r="GP15" s="67"/>
      <c r="GQ15" s="67"/>
      <c r="GR15" s="67"/>
      <c r="GS15" s="67"/>
      <c r="GT15" s="67"/>
      <c r="GU15" s="67"/>
      <c r="GV15" s="67"/>
      <c r="GW15" s="67"/>
      <c r="GX15" s="67"/>
      <c r="GY15" s="67"/>
      <c r="GZ15" s="67"/>
      <c r="HA15" s="67"/>
      <c r="HB15" s="67"/>
      <c r="HC15" s="67"/>
      <c r="HD15" s="67"/>
      <c r="HE15" s="67"/>
      <c r="HF15" s="67"/>
      <c r="HG15" s="67"/>
      <c r="HH15" s="67"/>
      <c r="HI15" s="67"/>
      <c r="HJ15" s="67"/>
      <c r="HK15" s="67"/>
      <c r="HL15" s="67"/>
      <c r="HM15" s="67"/>
      <c r="HN15" s="67"/>
      <c r="HO15" s="67"/>
      <c r="HP15" s="67"/>
      <c r="HQ15" s="67"/>
      <c r="HR15" s="67"/>
      <c r="HS15" s="67"/>
      <c r="HT15" s="67"/>
      <c r="HU15" s="67"/>
      <c r="HV15" s="67"/>
      <c r="HW15" s="67"/>
      <c r="HX15" s="67"/>
      <c r="HY15" s="67"/>
      <c r="HZ15" s="67"/>
    </row>
    <row r="16" s="30" customFormat="1" ht="16" customHeight="1" spans="1:11">
      <c r="A16" s="10"/>
      <c r="B16" s="9" t="s">
        <v>99</v>
      </c>
      <c r="C16" s="9"/>
      <c r="D16" s="9"/>
      <c r="E16" s="9"/>
      <c r="F16" s="9"/>
      <c r="G16" s="12"/>
      <c r="H16" s="12"/>
      <c r="I16" s="12"/>
      <c r="J16" s="40">
        <f>SUM(J14:J15)</f>
        <v>8920</v>
      </c>
      <c r="K16" s="10"/>
    </row>
    <row r="17" s="30" customFormat="1" ht="22" customHeight="1" spans="1:11">
      <c r="A17" s="10"/>
      <c r="B17" s="26" t="s">
        <v>115</v>
      </c>
      <c r="C17" s="27"/>
      <c r="D17" s="27"/>
      <c r="E17" s="27"/>
      <c r="F17" s="28"/>
      <c r="G17" s="29"/>
      <c r="H17" s="29"/>
      <c r="I17" s="12"/>
      <c r="J17" s="40">
        <f>J16+J11</f>
        <v>301288</v>
      </c>
      <c r="K17" s="10"/>
    </row>
    <row r="18" s="30" customFormat="1" ht="19.5" customHeight="1" spans="3:10">
      <c r="C18" s="31"/>
      <c r="D18" s="32"/>
      <c r="E18" s="32"/>
      <c r="F18" s="32"/>
      <c r="G18" s="33" t="s">
        <v>116</v>
      </c>
      <c r="H18" s="33"/>
      <c r="I18" s="33"/>
      <c r="J18" s="33"/>
    </row>
    <row r="19" s="30" customFormat="1" ht="19.5" customHeight="1" spans="2:10">
      <c r="B19" s="34"/>
      <c r="C19" s="35"/>
      <c r="D19" s="36"/>
      <c r="E19" s="36"/>
      <c r="F19" s="36"/>
      <c r="G19" s="37">
        <v>44768</v>
      </c>
      <c r="H19" s="37"/>
      <c r="I19" s="37"/>
      <c r="J19" s="37"/>
    </row>
    <row r="20" s="30" customFormat="1" ht="27" customHeight="1" spans="4:9">
      <c r="D20" s="60"/>
      <c r="E20" s="60"/>
      <c r="F20" s="60"/>
      <c r="G20" s="60"/>
      <c r="H20" s="60"/>
      <c r="I20" s="61"/>
    </row>
    <row r="21" s="30" customFormat="1" ht="24" customHeight="1" spans="4:9">
      <c r="D21" s="60"/>
      <c r="E21" s="60"/>
      <c r="F21" s="60"/>
      <c r="G21" s="60"/>
      <c r="H21" s="60"/>
      <c r="I21" s="61"/>
    </row>
  </sheetData>
  <mergeCells count="22">
    <mergeCell ref="A1:K1"/>
    <mergeCell ref="E2:F2"/>
    <mergeCell ref="H2:I2"/>
    <mergeCell ref="A3:K3"/>
    <mergeCell ref="C4:G4"/>
    <mergeCell ref="C5:G5"/>
    <mergeCell ref="C6:G6"/>
    <mergeCell ref="C7:G7"/>
    <mergeCell ref="C8:G8"/>
    <mergeCell ref="C9:G9"/>
    <mergeCell ref="C10:G10"/>
    <mergeCell ref="C11:G11"/>
    <mergeCell ref="A12:K12"/>
    <mergeCell ref="C13:F13"/>
    <mergeCell ref="C14:F14"/>
    <mergeCell ref="C15:F15"/>
    <mergeCell ref="B16:F16"/>
    <mergeCell ref="B17:F17"/>
    <mergeCell ref="C18:D18"/>
    <mergeCell ref="G18:J18"/>
    <mergeCell ref="C19:D19"/>
    <mergeCell ref="G19:J19"/>
  </mergeCells>
  <printOptions horizontalCentered="1"/>
  <pageMargins left="0.314583333333333" right="0.314583333333333" top="0.786805555555556" bottom="0.708333333333333" header="0.5" footer="0.5"/>
  <pageSetup paperSize="9" orientation="landscape" horizontalDpi="600"/>
  <headerFooter>
    <oddFooter>&amp;C第 &amp;P 页，共 &amp;N 页</oddFooter>
  </headerFooter>
</worksheet>
</file>

<file path=xl/worksheets/sheet5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F0"/>
  </sheetPr>
  <dimension ref="A1:L20"/>
  <sheetViews>
    <sheetView workbookViewId="0">
      <selection activeCell="E220" sqref="E220"/>
    </sheetView>
  </sheetViews>
  <sheetFormatPr defaultColWidth="9" defaultRowHeight="12.75"/>
  <cols>
    <col min="1" max="1" width="6.875" style="2" customWidth="1"/>
    <col min="2" max="2" width="11" style="2" customWidth="1"/>
    <col min="3" max="3" width="12.375" style="2" customWidth="1"/>
    <col min="4" max="4" width="12.625" style="2" customWidth="1"/>
    <col min="5" max="5" width="7.875" style="2" customWidth="1"/>
    <col min="6" max="6" width="11.625" style="2" customWidth="1"/>
    <col min="7" max="7" width="10.875" style="2" customWidth="1"/>
    <col min="8" max="8" width="14.375" style="2" customWidth="1"/>
    <col min="9" max="9" width="14.875" style="3" customWidth="1"/>
    <col min="10" max="10" width="13.65" style="2" customWidth="1"/>
    <col min="11" max="11" width="11.425" style="2" customWidth="1"/>
    <col min="12" max="12" width="13" style="2" customWidth="1"/>
    <col min="13" max="13" width="5.625" style="2"/>
    <col min="14" max="14" width="9.375" style="2"/>
    <col min="15" max="16384" width="5.625" style="2"/>
  </cols>
  <sheetData>
    <row r="1" s="1" customFormat="1" ht="33" customHeight="1" spans="1:12">
      <c r="A1" s="4" t="s">
        <v>74</v>
      </c>
      <c r="B1" s="5"/>
      <c r="C1" s="5"/>
      <c r="D1" s="5"/>
      <c r="E1" s="5"/>
      <c r="F1" s="5"/>
      <c r="G1" s="5"/>
      <c r="H1" s="5"/>
      <c r="I1" s="38"/>
      <c r="J1" s="5"/>
      <c r="K1" s="5"/>
      <c r="L1" s="5"/>
    </row>
    <row r="2" ht="21" customHeight="1" spans="1:12">
      <c r="A2" s="6" t="s">
        <v>194</v>
      </c>
      <c r="B2" s="7" t="s">
        <v>76</v>
      </c>
      <c r="C2" s="8" t="s">
        <v>494</v>
      </c>
      <c r="D2" s="8"/>
      <c r="E2" s="7" t="s">
        <v>78</v>
      </c>
      <c r="F2" s="8" t="s">
        <v>79</v>
      </c>
      <c r="G2" s="8"/>
      <c r="H2" s="7" t="s">
        <v>80</v>
      </c>
      <c r="I2" s="39" t="s">
        <v>196</v>
      </c>
      <c r="J2" s="8"/>
      <c r="K2" s="7" t="s">
        <v>82</v>
      </c>
      <c r="L2" s="24">
        <v>2</v>
      </c>
    </row>
    <row r="3" ht="22" customHeight="1" spans="1:12">
      <c r="A3" s="9" t="s">
        <v>83</v>
      </c>
      <c r="B3" s="9"/>
      <c r="C3" s="9"/>
      <c r="D3" s="9"/>
      <c r="E3" s="9"/>
      <c r="F3" s="9"/>
      <c r="G3" s="9"/>
      <c r="H3" s="9"/>
      <c r="I3" s="40"/>
      <c r="J3" s="9"/>
      <c r="K3" s="9"/>
      <c r="L3" s="20"/>
    </row>
    <row r="4" ht="22" customHeight="1" spans="1:12">
      <c r="A4" s="10" t="s">
        <v>84</v>
      </c>
      <c r="B4" s="11" t="s">
        <v>85</v>
      </c>
      <c r="C4" s="11" t="s">
        <v>86</v>
      </c>
      <c r="D4" s="11"/>
      <c r="E4" s="11"/>
      <c r="F4" s="11"/>
      <c r="G4" s="11"/>
      <c r="H4" s="12" t="s">
        <v>197</v>
      </c>
      <c r="I4" s="41" t="s">
        <v>88</v>
      </c>
      <c r="J4" s="41" t="s">
        <v>89</v>
      </c>
      <c r="K4" s="11" t="s">
        <v>106</v>
      </c>
      <c r="L4" s="42"/>
    </row>
    <row r="5" ht="22" customHeight="1" spans="1:12">
      <c r="A5" s="10">
        <v>1</v>
      </c>
      <c r="B5" s="10" t="s">
        <v>495</v>
      </c>
      <c r="C5" s="13" t="s">
        <v>254</v>
      </c>
      <c r="D5" s="14"/>
      <c r="E5" s="14"/>
      <c r="F5" s="14"/>
      <c r="G5" s="15"/>
      <c r="H5" s="16">
        <f>7.1*6.1</f>
        <v>43.31</v>
      </c>
      <c r="I5" s="41">
        <v>523</v>
      </c>
      <c r="J5" s="43">
        <f>H5*I5</f>
        <v>22651</v>
      </c>
      <c r="K5" s="46" t="s">
        <v>496</v>
      </c>
      <c r="L5" s="47"/>
    </row>
    <row r="6" ht="22" customHeight="1" spans="1:12">
      <c r="A6" s="10">
        <v>2</v>
      </c>
      <c r="B6" s="10" t="s">
        <v>497</v>
      </c>
      <c r="C6" s="13" t="s">
        <v>242</v>
      </c>
      <c r="D6" s="14"/>
      <c r="E6" s="14"/>
      <c r="F6" s="14"/>
      <c r="G6" s="15"/>
      <c r="H6" s="16">
        <f>10.1*7.1</f>
        <v>71.71</v>
      </c>
      <c r="I6" s="41">
        <v>481</v>
      </c>
      <c r="J6" s="43">
        <f>H6*I6</f>
        <v>34493</v>
      </c>
      <c r="K6" s="46" t="s">
        <v>498</v>
      </c>
      <c r="L6" s="47"/>
    </row>
    <row r="7" ht="22" customHeight="1" spans="1:12">
      <c r="A7" s="10"/>
      <c r="B7" s="10"/>
      <c r="C7" s="13"/>
      <c r="D7" s="14"/>
      <c r="E7" s="14"/>
      <c r="F7" s="14"/>
      <c r="G7" s="15"/>
      <c r="H7" s="16"/>
      <c r="I7" s="41"/>
      <c r="J7" s="43"/>
      <c r="K7" s="46"/>
      <c r="L7" s="47"/>
    </row>
    <row r="8" ht="22" customHeight="1" spans="1:12">
      <c r="A8" s="10"/>
      <c r="B8" s="10"/>
      <c r="C8" s="13"/>
      <c r="D8" s="14"/>
      <c r="E8" s="14"/>
      <c r="F8" s="14"/>
      <c r="G8" s="15"/>
      <c r="H8" s="16"/>
      <c r="I8" s="41"/>
      <c r="J8" s="43"/>
      <c r="K8" s="46"/>
      <c r="L8" s="47"/>
    </row>
    <row r="9" ht="22" customHeight="1" spans="1:12">
      <c r="A9" s="10"/>
      <c r="B9" s="10"/>
      <c r="C9" s="13"/>
      <c r="D9" s="14"/>
      <c r="E9" s="14"/>
      <c r="F9" s="14"/>
      <c r="G9" s="15"/>
      <c r="H9" s="16"/>
      <c r="I9" s="41"/>
      <c r="J9" s="43"/>
      <c r="K9" s="46"/>
      <c r="L9" s="47"/>
    </row>
    <row r="10" ht="22" customHeight="1" spans="1:12">
      <c r="A10" s="6"/>
      <c r="B10" s="10"/>
      <c r="C10" s="13"/>
      <c r="D10" s="14"/>
      <c r="E10" s="14"/>
      <c r="F10" s="14"/>
      <c r="G10" s="15"/>
      <c r="H10" s="55"/>
      <c r="I10" s="40"/>
      <c r="J10" s="48"/>
      <c r="K10" s="56"/>
      <c r="L10" s="47"/>
    </row>
    <row r="11" ht="22" customHeight="1" spans="1:12">
      <c r="A11" s="10"/>
      <c r="B11" s="10"/>
      <c r="C11" s="13"/>
      <c r="D11" s="14"/>
      <c r="E11" s="14"/>
      <c r="F11" s="14"/>
      <c r="G11" s="15"/>
      <c r="H11" s="16"/>
      <c r="I11" s="41"/>
      <c r="J11" s="43"/>
      <c r="K11" s="46"/>
      <c r="L11" s="47"/>
    </row>
    <row r="12" ht="18" customHeight="1" spans="1:12">
      <c r="A12" s="10"/>
      <c r="B12" s="10"/>
      <c r="C12" s="18" t="s">
        <v>99</v>
      </c>
      <c r="D12" s="19"/>
      <c r="E12" s="19"/>
      <c r="F12" s="19"/>
      <c r="G12" s="20"/>
      <c r="H12" s="16">
        <f>SUM(H5:H11)</f>
        <v>115.02</v>
      </c>
      <c r="I12" s="41"/>
      <c r="J12" s="48">
        <f>SUM(J5:J11)</f>
        <v>57144</v>
      </c>
      <c r="K12" s="46"/>
      <c r="L12" s="47"/>
    </row>
    <row r="13" ht="30" customHeight="1" spans="1:12">
      <c r="A13" s="6" t="s">
        <v>138</v>
      </c>
      <c r="B13" s="6"/>
      <c r="C13" s="6"/>
      <c r="D13" s="6"/>
      <c r="E13" s="6"/>
      <c r="F13" s="6"/>
      <c r="G13" s="6"/>
      <c r="H13" s="6"/>
      <c r="I13" s="49"/>
      <c r="J13" s="6"/>
      <c r="K13" s="6"/>
      <c r="L13" s="6"/>
    </row>
    <row r="14" ht="26" customHeight="1" spans="1:12">
      <c r="A14" s="10" t="s">
        <v>101</v>
      </c>
      <c r="B14" s="11" t="s">
        <v>102</v>
      </c>
      <c r="C14" s="16" t="s">
        <v>103</v>
      </c>
      <c r="D14" s="16"/>
      <c r="E14" s="16"/>
      <c r="F14" s="16"/>
      <c r="G14" s="16" t="s">
        <v>104</v>
      </c>
      <c r="H14" s="12" t="s">
        <v>105</v>
      </c>
      <c r="I14" s="41" t="s">
        <v>88</v>
      </c>
      <c r="J14" s="41" t="s">
        <v>89</v>
      </c>
      <c r="K14" s="50" t="s">
        <v>106</v>
      </c>
      <c r="L14" s="42"/>
    </row>
    <row r="15" ht="25" customHeight="1" spans="1:12">
      <c r="A15" s="10">
        <v>1</v>
      </c>
      <c r="B15" s="10" t="s">
        <v>204</v>
      </c>
      <c r="C15" s="10" t="s">
        <v>205</v>
      </c>
      <c r="D15" s="10"/>
      <c r="E15" s="10"/>
      <c r="F15" s="10"/>
      <c r="G15" s="16" t="s">
        <v>109</v>
      </c>
      <c r="H15" s="12">
        <f>10.2*7</f>
        <v>71.4</v>
      </c>
      <c r="I15" s="43">
        <v>50</v>
      </c>
      <c r="J15" s="41">
        <f>H15*I15</f>
        <v>3570</v>
      </c>
      <c r="K15" s="51"/>
      <c r="L15" s="52"/>
    </row>
    <row r="16" ht="22" customHeight="1" spans="1:12">
      <c r="A16" s="10"/>
      <c r="B16" s="10"/>
      <c r="C16" s="10"/>
      <c r="D16" s="10"/>
      <c r="E16" s="10"/>
      <c r="F16" s="10"/>
      <c r="G16" s="16"/>
      <c r="H16" s="25"/>
      <c r="I16" s="43"/>
      <c r="J16" s="41"/>
      <c r="K16" s="51"/>
      <c r="L16" s="52"/>
    </row>
    <row r="17" ht="18" customHeight="1" spans="1:12">
      <c r="A17" s="18" t="s">
        <v>99</v>
      </c>
      <c r="B17" s="19"/>
      <c r="C17" s="19"/>
      <c r="D17" s="19"/>
      <c r="E17" s="19"/>
      <c r="F17" s="20"/>
      <c r="G17" s="12"/>
      <c r="H17" s="12"/>
      <c r="I17" s="41"/>
      <c r="J17" s="40">
        <f>SUM(J15:J16)</f>
        <v>3570</v>
      </c>
      <c r="K17" s="53"/>
      <c r="L17" s="54"/>
    </row>
    <row r="18" ht="18" customHeight="1" spans="1:12">
      <c r="A18" s="26" t="s">
        <v>115</v>
      </c>
      <c r="B18" s="27"/>
      <c r="C18" s="27"/>
      <c r="D18" s="27"/>
      <c r="E18" s="27"/>
      <c r="F18" s="28"/>
      <c r="G18" s="29"/>
      <c r="H18" s="29">
        <f>SUM(H15:H17)</f>
        <v>71.4</v>
      </c>
      <c r="I18" s="41"/>
      <c r="J18" s="40">
        <f>J12+J17</f>
        <v>60714</v>
      </c>
      <c r="K18" s="53"/>
      <c r="L18" s="54"/>
    </row>
    <row r="19" spans="1:12">
      <c r="A19" s="30"/>
      <c r="B19" s="30"/>
      <c r="C19" s="31"/>
      <c r="D19" s="32"/>
      <c r="E19" s="32"/>
      <c r="F19" s="32"/>
      <c r="G19" s="33" t="s">
        <v>116</v>
      </c>
      <c r="H19" s="33"/>
      <c r="I19" s="35"/>
      <c r="J19" s="33"/>
      <c r="K19" s="33"/>
      <c r="L19" s="33"/>
    </row>
    <row r="20" spans="1:12">
      <c r="A20" s="30"/>
      <c r="B20" s="34"/>
      <c r="C20" s="35"/>
      <c r="D20" s="36"/>
      <c r="E20" s="36"/>
      <c r="F20" s="36"/>
      <c r="G20" s="37">
        <v>44768</v>
      </c>
      <c r="H20" s="37"/>
      <c r="I20" s="35"/>
      <c r="J20" s="37"/>
      <c r="K20" s="37"/>
      <c r="L20" s="37"/>
    </row>
  </sheetData>
  <mergeCells count="38">
    <mergeCell ref="A1:L1"/>
    <mergeCell ref="C2:D2"/>
    <mergeCell ref="F2:G2"/>
    <mergeCell ref="I2:J2"/>
    <mergeCell ref="A3:L3"/>
    <mergeCell ref="C4:G4"/>
    <mergeCell ref="K4:L4"/>
    <mergeCell ref="C5:G5"/>
    <mergeCell ref="K5:L5"/>
    <mergeCell ref="C6:G6"/>
    <mergeCell ref="K6:L6"/>
    <mergeCell ref="C7:G7"/>
    <mergeCell ref="K7:L7"/>
    <mergeCell ref="C8:G8"/>
    <mergeCell ref="K8:L8"/>
    <mergeCell ref="C9:G9"/>
    <mergeCell ref="K9:L9"/>
    <mergeCell ref="C10:G10"/>
    <mergeCell ref="K10:L10"/>
    <mergeCell ref="C11:G11"/>
    <mergeCell ref="K11:L11"/>
    <mergeCell ref="C12:G12"/>
    <mergeCell ref="K12:L12"/>
    <mergeCell ref="A13:L13"/>
    <mergeCell ref="C14:F14"/>
    <mergeCell ref="K14:L14"/>
    <mergeCell ref="C15:F15"/>
    <mergeCell ref="K15:L15"/>
    <mergeCell ref="C16:F16"/>
    <mergeCell ref="K16:L16"/>
    <mergeCell ref="A17:F17"/>
    <mergeCell ref="K17:L17"/>
    <mergeCell ref="A18:F18"/>
    <mergeCell ref="K18:L18"/>
    <mergeCell ref="C19:D19"/>
    <mergeCell ref="G19:L19"/>
    <mergeCell ref="C20:D20"/>
    <mergeCell ref="G20:L20"/>
  </mergeCells>
  <printOptions horizontalCentered="1"/>
  <pageMargins left="0.314583333333333" right="0.314583333333333" top="0.786805555555556" bottom="0.708333333333333" header="0.5" footer="0.5"/>
  <pageSetup paperSize="9" orientation="landscape" horizontalDpi="600"/>
  <headerFooter>
    <oddFooter>&amp;C第 &amp;P 页，共 &amp;N 页</oddFooter>
  </headerFooter>
</worksheet>
</file>

<file path=xl/worksheets/sheet5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F0"/>
  </sheetPr>
  <dimension ref="A1:L20"/>
  <sheetViews>
    <sheetView workbookViewId="0">
      <selection activeCell="E220" sqref="E220"/>
    </sheetView>
  </sheetViews>
  <sheetFormatPr defaultColWidth="9" defaultRowHeight="12.75"/>
  <cols>
    <col min="1" max="1" width="6.875" style="2" customWidth="1"/>
    <col min="2" max="2" width="11" style="2" customWidth="1"/>
    <col min="3" max="3" width="12.375" style="2" customWidth="1"/>
    <col min="4" max="4" width="12.625" style="2" customWidth="1"/>
    <col min="5" max="5" width="7.875" style="2" customWidth="1"/>
    <col min="6" max="6" width="11.625" style="2" customWidth="1"/>
    <col min="7" max="7" width="10.875" style="2" customWidth="1"/>
    <col min="8" max="8" width="14.375" style="2" customWidth="1"/>
    <col min="9" max="9" width="12.175" style="3" customWidth="1"/>
    <col min="10" max="10" width="14.0333333333333" style="2" customWidth="1"/>
    <col min="11" max="11" width="15.8333333333333" style="2" customWidth="1"/>
    <col min="12" max="12" width="13" style="2" customWidth="1"/>
    <col min="13" max="16384" width="5.625" style="2"/>
  </cols>
  <sheetData>
    <row r="1" s="1" customFormat="1" ht="33" customHeight="1" spans="1:12">
      <c r="A1" s="4" t="s">
        <v>74</v>
      </c>
      <c r="B1" s="5"/>
      <c r="C1" s="5"/>
      <c r="D1" s="5"/>
      <c r="E1" s="5"/>
      <c r="F1" s="5"/>
      <c r="G1" s="5"/>
      <c r="H1" s="5"/>
      <c r="I1" s="38"/>
      <c r="J1" s="5"/>
      <c r="K1" s="5"/>
      <c r="L1" s="5"/>
    </row>
    <row r="2" ht="21" customHeight="1" spans="1:12">
      <c r="A2" s="6" t="s">
        <v>194</v>
      </c>
      <c r="B2" s="7" t="s">
        <v>76</v>
      </c>
      <c r="C2" s="8" t="s">
        <v>499</v>
      </c>
      <c r="D2" s="8"/>
      <c r="E2" s="7" t="s">
        <v>78</v>
      </c>
      <c r="F2" s="8" t="s">
        <v>79</v>
      </c>
      <c r="G2" s="8"/>
      <c r="H2" s="7" t="s">
        <v>80</v>
      </c>
      <c r="I2" s="39" t="s">
        <v>500</v>
      </c>
      <c r="J2" s="8"/>
      <c r="K2" s="7" t="s">
        <v>82</v>
      </c>
      <c r="L2" s="24">
        <v>3</v>
      </c>
    </row>
    <row r="3" ht="22" customHeight="1" spans="1:12">
      <c r="A3" s="9" t="s">
        <v>83</v>
      </c>
      <c r="B3" s="9"/>
      <c r="C3" s="9"/>
      <c r="D3" s="9"/>
      <c r="E3" s="9"/>
      <c r="F3" s="9"/>
      <c r="G3" s="9"/>
      <c r="H3" s="9"/>
      <c r="I3" s="40"/>
      <c r="J3" s="9"/>
      <c r="K3" s="9"/>
      <c r="L3" s="20"/>
    </row>
    <row r="4" ht="22" customHeight="1" spans="1:12">
      <c r="A4" s="10" t="s">
        <v>84</v>
      </c>
      <c r="B4" s="11" t="s">
        <v>85</v>
      </c>
      <c r="C4" s="11" t="s">
        <v>86</v>
      </c>
      <c r="D4" s="11"/>
      <c r="E4" s="11"/>
      <c r="F4" s="11"/>
      <c r="G4" s="11"/>
      <c r="H4" s="12" t="s">
        <v>197</v>
      </c>
      <c r="I4" s="41" t="s">
        <v>88</v>
      </c>
      <c r="J4" s="41" t="s">
        <v>89</v>
      </c>
      <c r="K4" s="11" t="s">
        <v>106</v>
      </c>
      <c r="L4" s="42"/>
    </row>
    <row r="5" ht="22" customHeight="1" spans="1:12">
      <c r="A5" s="10">
        <v>1</v>
      </c>
      <c r="B5" s="10" t="s">
        <v>501</v>
      </c>
      <c r="C5" s="13" t="s">
        <v>242</v>
      </c>
      <c r="D5" s="14"/>
      <c r="E5" s="14"/>
      <c r="F5" s="14"/>
      <c r="G5" s="15"/>
      <c r="H5" s="16">
        <f>8.1*5.5</f>
        <v>44.55</v>
      </c>
      <c r="I5" s="41">
        <v>426</v>
      </c>
      <c r="J5" s="43">
        <f t="shared" ref="J5:J7" si="0">H5*I5</f>
        <v>18978</v>
      </c>
      <c r="K5" s="46" t="s">
        <v>502</v>
      </c>
      <c r="L5" s="47"/>
    </row>
    <row r="6" ht="22" customHeight="1" spans="1:12">
      <c r="A6" s="10">
        <v>2</v>
      </c>
      <c r="B6" s="10" t="s">
        <v>503</v>
      </c>
      <c r="C6" s="13" t="s">
        <v>250</v>
      </c>
      <c r="D6" s="14"/>
      <c r="E6" s="14"/>
      <c r="F6" s="14"/>
      <c r="G6" s="15"/>
      <c r="H6" s="16">
        <f>10*7.1</f>
        <v>71</v>
      </c>
      <c r="I6" s="41">
        <v>790</v>
      </c>
      <c r="J6" s="43">
        <f t="shared" si="0"/>
        <v>56090</v>
      </c>
      <c r="K6" s="46" t="s">
        <v>504</v>
      </c>
      <c r="L6" s="47"/>
    </row>
    <row r="7" ht="22" customHeight="1" spans="1:12">
      <c r="A7" s="10">
        <v>3</v>
      </c>
      <c r="B7" s="10" t="s">
        <v>505</v>
      </c>
      <c r="C7" s="13" t="s">
        <v>506</v>
      </c>
      <c r="D7" s="14"/>
      <c r="E7" s="14"/>
      <c r="F7" s="14"/>
      <c r="G7" s="15"/>
      <c r="H7" s="16">
        <f>5.9*2.4</f>
        <v>14.16</v>
      </c>
      <c r="I7" s="41">
        <v>318</v>
      </c>
      <c r="J7" s="43">
        <f t="shared" si="0"/>
        <v>4503</v>
      </c>
      <c r="K7" s="46" t="s">
        <v>507</v>
      </c>
      <c r="L7" s="47"/>
    </row>
    <row r="8" ht="22" customHeight="1" spans="1:12">
      <c r="A8" s="10"/>
      <c r="B8" s="10"/>
      <c r="C8" s="13"/>
      <c r="D8" s="14"/>
      <c r="E8" s="14"/>
      <c r="F8" s="14"/>
      <c r="G8" s="15"/>
      <c r="H8" s="16"/>
      <c r="I8" s="41"/>
      <c r="J8" s="43"/>
      <c r="K8" s="46"/>
      <c r="L8" s="47"/>
    </row>
    <row r="9" ht="22" customHeight="1" spans="1:12">
      <c r="A9" s="10"/>
      <c r="B9" s="10"/>
      <c r="C9" s="13"/>
      <c r="D9" s="14"/>
      <c r="E9" s="14"/>
      <c r="F9" s="14"/>
      <c r="G9" s="15"/>
      <c r="H9" s="16"/>
      <c r="I9" s="41"/>
      <c r="J9" s="43"/>
      <c r="K9" s="46"/>
      <c r="L9" s="47"/>
    </row>
    <row r="10" ht="22" customHeight="1" spans="1:12">
      <c r="A10" s="6"/>
      <c r="B10" s="10"/>
      <c r="C10" s="13"/>
      <c r="D10" s="14"/>
      <c r="E10" s="14"/>
      <c r="F10" s="14"/>
      <c r="G10" s="15"/>
      <c r="H10" s="55"/>
      <c r="I10" s="40"/>
      <c r="J10" s="48"/>
      <c r="K10" s="56"/>
      <c r="L10" s="47"/>
    </row>
    <row r="11" ht="22" customHeight="1" spans="1:12">
      <c r="A11" s="10"/>
      <c r="B11" s="10"/>
      <c r="C11" s="13"/>
      <c r="D11" s="14"/>
      <c r="E11" s="14"/>
      <c r="F11" s="14"/>
      <c r="G11" s="15"/>
      <c r="H11" s="16"/>
      <c r="I11" s="41"/>
      <c r="J11" s="43"/>
      <c r="K11" s="46"/>
      <c r="L11" s="47"/>
    </row>
    <row r="12" ht="18" customHeight="1" spans="1:12">
      <c r="A12" s="10"/>
      <c r="B12" s="10"/>
      <c r="C12" s="18" t="s">
        <v>99</v>
      </c>
      <c r="D12" s="19"/>
      <c r="E12" s="19"/>
      <c r="F12" s="19"/>
      <c r="G12" s="20"/>
      <c r="H12" s="16">
        <f>SUM(H5:H11)</f>
        <v>129.71</v>
      </c>
      <c r="I12" s="41"/>
      <c r="J12" s="48">
        <f>SUM(J5:J11)</f>
        <v>79571</v>
      </c>
      <c r="K12" s="46"/>
      <c r="L12" s="47"/>
    </row>
    <row r="13" ht="30" customHeight="1" spans="1:12">
      <c r="A13" s="6" t="s">
        <v>138</v>
      </c>
      <c r="B13" s="6"/>
      <c r="C13" s="6"/>
      <c r="D13" s="6"/>
      <c r="E13" s="6"/>
      <c r="F13" s="6"/>
      <c r="G13" s="6"/>
      <c r="H13" s="6"/>
      <c r="I13" s="49"/>
      <c r="J13" s="6"/>
      <c r="K13" s="6"/>
      <c r="L13" s="6"/>
    </row>
    <row r="14" ht="26" customHeight="1" spans="1:12">
      <c r="A14" s="10" t="s">
        <v>101</v>
      </c>
      <c r="B14" s="11" t="s">
        <v>102</v>
      </c>
      <c r="C14" s="16" t="s">
        <v>103</v>
      </c>
      <c r="D14" s="16"/>
      <c r="E14" s="16"/>
      <c r="F14" s="16"/>
      <c r="G14" s="16" t="s">
        <v>104</v>
      </c>
      <c r="H14" s="12" t="s">
        <v>105</v>
      </c>
      <c r="I14" s="41" t="s">
        <v>88</v>
      </c>
      <c r="J14" s="41" t="s">
        <v>89</v>
      </c>
      <c r="K14" s="50" t="s">
        <v>106</v>
      </c>
      <c r="L14" s="42"/>
    </row>
    <row r="15" ht="25" customHeight="1" spans="1:12">
      <c r="A15" s="10">
        <v>1</v>
      </c>
      <c r="B15" s="10" t="s">
        <v>204</v>
      </c>
      <c r="C15" s="10" t="s">
        <v>205</v>
      </c>
      <c r="D15" s="10"/>
      <c r="E15" s="10"/>
      <c r="F15" s="10"/>
      <c r="G15" s="16" t="s">
        <v>109</v>
      </c>
      <c r="H15" s="12">
        <f>10.8*6.2</f>
        <v>66.96</v>
      </c>
      <c r="I15" s="43">
        <v>65</v>
      </c>
      <c r="J15" s="41">
        <f>H15*I15</f>
        <v>4352</v>
      </c>
      <c r="K15" s="51"/>
      <c r="L15" s="52"/>
    </row>
    <row r="16" ht="22" customHeight="1" spans="1:12">
      <c r="A16" s="10"/>
      <c r="B16" s="10"/>
      <c r="C16" s="10"/>
      <c r="D16" s="10"/>
      <c r="E16" s="10"/>
      <c r="F16" s="10"/>
      <c r="G16" s="16"/>
      <c r="H16" s="25"/>
      <c r="I16" s="43"/>
      <c r="J16" s="41"/>
      <c r="K16" s="51"/>
      <c r="L16" s="52"/>
    </row>
    <row r="17" ht="18" customHeight="1" spans="1:12">
      <c r="A17" s="18" t="s">
        <v>99</v>
      </c>
      <c r="B17" s="19"/>
      <c r="C17" s="19"/>
      <c r="D17" s="19"/>
      <c r="E17" s="19"/>
      <c r="F17" s="20"/>
      <c r="G17" s="12"/>
      <c r="H17" s="12"/>
      <c r="I17" s="41"/>
      <c r="J17" s="40">
        <f>SUM(J15:J16)</f>
        <v>4352</v>
      </c>
      <c r="K17" s="53"/>
      <c r="L17" s="54"/>
    </row>
    <row r="18" ht="18" customHeight="1" spans="1:12">
      <c r="A18" s="26" t="s">
        <v>115</v>
      </c>
      <c r="B18" s="27"/>
      <c r="C18" s="27"/>
      <c r="D18" s="27"/>
      <c r="E18" s="27"/>
      <c r="F18" s="28"/>
      <c r="G18" s="29"/>
      <c r="H18" s="29">
        <f>SUM(H15:H17)</f>
        <v>66.96</v>
      </c>
      <c r="I18" s="41"/>
      <c r="J18" s="40">
        <f>J12+J17</f>
        <v>83923</v>
      </c>
      <c r="K18" s="53"/>
      <c r="L18" s="54"/>
    </row>
    <row r="19" spans="1:12">
      <c r="A19" s="30"/>
      <c r="B19" s="30"/>
      <c r="C19" s="31"/>
      <c r="D19" s="32"/>
      <c r="E19" s="32"/>
      <c r="F19" s="32"/>
      <c r="G19" s="33" t="s">
        <v>116</v>
      </c>
      <c r="H19" s="33"/>
      <c r="I19" s="35"/>
      <c r="J19" s="33"/>
      <c r="K19" s="33"/>
      <c r="L19" s="33"/>
    </row>
    <row r="20" spans="1:12">
      <c r="A20" s="30"/>
      <c r="B20" s="34"/>
      <c r="C20" s="35"/>
      <c r="D20" s="36"/>
      <c r="E20" s="36"/>
      <c r="F20" s="36"/>
      <c r="G20" s="37">
        <v>44768</v>
      </c>
      <c r="H20" s="37"/>
      <c r="I20" s="35"/>
      <c r="J20" s="37"/>
      <c r="K20" s="37"/>
      <c r="L20" s="37"/>
    </row>
  </sheetData>
  <mergeCells count="38">
    <mergeCell ref="A1:L1"/>
    <mergeCell ref="C2:D2"/>
    <mergeCell ref="F2:G2"/>
    <mergeCell ref="I2:J2"/>
    <mergeCell ref="A3:L3"/>
    <mergeCell ref="C4:G4"/>
    <mergeCell ref="K4:L4"/>
    <mergeCell ref="C5:G5"/>
    <mergeCell ref="K5:L5"/>
    <mergeCell ref="C6:G6"/>
    <mergeCell ref="K6:L6"/>
    <mergeCell ref="C7:G7"/>
    <mergeCell ref="K7:L7"/>
    <mergeCell ref="C8:G8"/>
    <mergeCell ref="K8:L8"/>
    <mergeCell ref="C9:G9"/>
    <mergeCell ref="K9:L9"/>
    <mergeCell ref="C10:G10"/>
    <mergeCell ref="K10:L10"/>
    <mergeCell ref="C11:G11"/>
    <mergeCell ref="K11:L11"/>
    <mergeCell ref="C12:G12"/>
    <mergeCell ref="K12:L12"/>
    <mergeCell ref="A13:L13"/>
    <mergeCell ref="C14:F14"/>
    <mergeCell ref="K14:L14"/>
    <mergeCell ref="C15:F15"/>
    <mergeCell ref="K15:L15"/>
    <mergeCell ref="C16:F16"/>
    <mergeCell ref="K16:L16"/>
    <mergeCell ref="A17:F17"/>
    <mergeCell ref="K17:L17"/>
    <mergeCell ref="A18:F18"/>
    <mergeCell ref="K18:L18"/>
    <mergeCell ref="C19:D19"/>
    <mergeCell ref="G19:L19"/>
    <mergeCell ref="C20:D20"/>
    <mergeCell ref="G20:L20"/>
  </mergeCells>
  <printOptions horizontalCentered="1"/>
  <pageMargins left="0.314583333333333" right="0.314583333333333" top="0.786805555555556" bottom="0.708333333333333" header="0.5" footer="0.5"/>
  <pageSetup paperSize="9" orientation="landscape" horizontalDpi="600"/>
  <headerFooter>
    <oddFooter>&amp;C第 &amp;P 页，共 &amp;N 页</oddFooter>
  </headerFooter>
</worksheet>
</file>

<file path=xl/worksheets/sheet5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IA19"/>
  <sheetViews>
    <sheetView workbookViewId="0">
      <selection activeCell="E220" sqref="E220"/>
    </sheetView>
  </sheetViews>
  <sheetFormatPr defaultColWidth="9" defaultRowHeight="12.75"/>
  <cols>
    <col min="1" max="1" width="6.875" style="30" customWidth="1"/>
    <col min="2" max="2" width="9.5" style="30" customWidth="1"/>
    <col min="3" max="3" width="12.375" style="30" customWidth="1"/>
    <col min="4" max="4" width="12.625" style="60" customWidth="1"/>
    <col min="5" max="5" width="7.875" style="60" customWidth="1"/>
    <col min="6" max="6" width="11.625" style="60" customWidth="1"/>
    <col min="7" max="7" width="10.875" style="60" customWidth="1"/>
    <col min="8" max="8" width="14.375" style="60" customWidth="1"/>
    <col min="9" max="9" width="14.875" style="61" customWidth="1"/>
    <col min="10" max="10" width="17.125" style="30" customWidth="1"/>
    <col min="11" max="11" width="21.625" style="30" customWidth="1"/>
    <col min="12" max="12" width="13" style="30" customWidth="1"/>
    <col min="13" max="32" width="9" style="30"/>
    <col min="33" max="16384" width="5.625" style="30"/>
  </cols>
  <sheetData>
    <row r="1" s="58" customFormat="1" ht="30" customHeight="1" spans="1:227">
      <c r="A1" s="4" t="s">
        <v>74</v>
      </c>
      <c r="B1" s="5"/>
      <c r="C1" s="5"/>
      <c r="D1" s="5"/>
      <c r="E1" s="5"/>
      <c r="F1" s="5"/>
      <c r="G1" s="5"/>
      <c r="H1" s="5"/>
      <c r="I1" s="5"/>
      <c r="J1" s="5"/>
      <c r="K1" s="5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  <c r="AB1" s="66"/>
      <c r="AC1" s="66"/>
      <c r="AD1" s="66"/>
      <c r="AE1" s="66"/>
      <c r="AF1" s="66"/>
      <c r="AG1" s="66"/>
      <c r="AH1" s="66"/>
      <c r="AI1" s="66"/>
      <c r="AJ1" s="66"/>
      <c r="AK1" s="66"/>
      <c r="AL1" s="66"/>
      <c r="AM1" s="66"/>
      <c r="AN1" s="66"/>
      <c r="AO1" s="66"/>
      <c r="AP1" s="66"/>
      <c r="AQ1" s="66"/>
      <c r="AR1" s="66"/>
      <c r="AS1" s="66"/>
      <c r="AT1" s="66"/>
      <c r="AU1" s="66"/>
      <c r="AV1" s="66"/>
      <c r="AW1" s="66"/>
      <c r="AX1" s="66"/>
      <c r="AY1" s="66"/>
      <c r="AZ1" s="66"/>
      <c r="BA1" s="66"/>
      <c r="BB1" s="66"/>
      <c r="BC1" s="66"/>
      <c r="BD1" s="66"/>
      <c r="BE1" s="66"/>
      <c r="BF1" s="66"/>
      <c r="BG1" s="66"/>
      <c r="BH1" s="66"/>
      <c r="BI1" s="66"/>
      <c r="BJ1" s="66"/>
      <c r="BK1" s="66"/>
      <c r="BL1" s="66"/>
      <c r="BM1" s="66"/>
      <c r="BN1" s="66"/>
      <c r="BO1" s="66"/>
      <c r="BP1" s="66"/>
      <c r="BQ1" s="66"/>
      <c r="BR1" s="66"/>
      <c r="BS1" s="66"/>
      <c r="BT1" s="66"/>
      <c r="BU1" s="66"/>
      <c r="BV1" s="66"/>
      <c r="BW1" s="66"/>
      <c r="BX1" s="66"/>
      <c r="BY1" s="66"/>
      <c r="BZ1" s="66"/>
      <c r="CA1" s="66"/>
      <c r="CB1" s="66"/>
      <c r="CC1" s="66"/>
      <c r="CD1" s="66"/>
      <c r="CE1" s="66"/>
      <c r="CF1" s="66"/>
      <c r="CG1" s="66"/>
      <c r="CH1" s="66"/>
      <c r="CI1" s="66"/>
      <c r="CJ1" s="66"/>
      <c r="CK1" s="66"/>
      <c r="CL1" s="66"/>
      <c r="CM1" s="66"/>
      <c r="CN1" s="66"/>
      <c r="CO1" s="66"/>
      <c r="CP1" s="66"/>
      <c r="CQ1" s="66"/>
      <c r="CR1" s="66"/>
      <c r="CS1" s="66"/>
      <c r="CT1" s="66"/>
      <c r="CU1" s="66"/>
      <c r="CV1" s="66"/>
      <c r="CW1" s="66"/>
      <c r="CX1" s="66"/>
      <c r="CY1" s="66"/>
      <c r="CZ1" s="66"/>
      <c r="DA1" s="66"/>
      <c r="DB1" s="66"/>
      <c r="DC1" s="66"/>
      <c r="DD1" s="66"/>
      <c r="DE1" s="66"/>
      <c r="DF1" s="66"/>
      <c r="DG1" s="66"/>
      <c r="DH1" s="66"/>
      <c r="DI1" s="66"/>
      <c r="DJ1" s="66"/>
      <c r="DK1" s="66"/>
      <c r="DL1" s="66"/>
      <c r="DM1" s="66"/>
      <c r="DN1" s="66"/>
      <c r="DO1" s="66"/>
      <c r="DP1" s="66"/>
      <c r="DQ1" s="66"/>
      <c r="DR1" s="66"/>
      <c r="DS1" s="66"/>
      <c r="DT1" s="66"/>
      <c r="DU1" s="66"/>
      <c r="DV1" s="66"/>
      <c r="DW1" s="66"/>
      <c r="DX1" s="66"/>
      <c r="DY1" s="66"/>
      <c r="DZ1" s="66"/>
      <c r="EA1" s="66"/>
      <c r="EB1" s="66"/>
      <c r="EC1" s="66"/>
      <c r="ED1" s="66"/>
      <c r="EE1" s="66"/>
      <c r="EF1" s="66"/>
      <c r="EG1" s="66"/>
      <c r="EH1" s="66"/>
      <c r="EI1" s="66"/>
      <c r="EJ1" s="66"/>
      <c r="EK1" s="66"/>
      <c r="EL1" s="66"/>
      <c r="EM1" s="66"/>
      <c r="EN1" s="66"/>
      <c r="EO1" s="66"/>
      <c r="EP1" s="66"/>
      <c r="EQ1" s="66"/>
      <c r="ER1" s="66"/>
      <c r="ES1" s="66"/>
      <c r="ET1" s="66"/>
      <c r="EU1" s="66"/>
      <c r="EV1" s="66"/>
      <c r="EW1" s="66"/>
      <c r="EX1" s="66"/>
      <c r="EY1" s="66"/>
      <c r="EZ1" s="66"/>
      <c r="FA1" s="66"/>
      <c r="FB1" s="66"/>
      <c r="FC1" s="66"/>
      <c r="FD1" s="66"/>
      <c r="FE1" s="66"/>
      <c r="FF1" s="66"/>
      <c r="FG1" s="66"/>
      <c r="FH1" s="66"/>
      <c r="FI1" s="66"/>
      <c r="FJ1" s="66"/>
      <c r="FK1" s="66"/>
      <c r="FL1" s="66"/>
      <c r="FM1" s="66"/>
      <c r="FN1" s="66"/>
      <c r="FO1" s="66"/>
      <c r="FP1" s="66"/>
      <c r="FQ1" s="66"/>
      <c r="FR1" s="66"/>
      <c r="FS1" s="66"/>
      <c r="FT1" s="66"/>
      <c r="FU1" s="66"/>
      <c r="FV1" s="66"/>
      <c r="FW1" s="66"/>
      <c r="FX1" s="66"/>
      <c r="FY1" s="66"/>
      <c r="FZ1" s="66"/>
      <c r="GA1" s="66"/>
      <c r="GB1" s="66"/>
      <c r="GC1" s="66"/>
      <c r="GD1" s="66"/>
      <c r="GE1" s="66"/>
      <c r="GF1" s="66"/>
      <c r="GG1" s="66"/>
      <c r="GH1" s="66"/>
      <c r="GI1" s="66"/>
      <c r="GJ1" s="66"/>
      <c r="GK1" s="66"/>
      <c r="GL1" s="66"/>
      <c r="GM1" s="66"/>
      <c r="GN1" s="66"/>
      <c r="GO1" s="66"/>
      <c r="GP1" s="66"/>
      <c r="GQ1" s="66"/>
      <c r="GR1" s="66"/>
      <c r="GS1" s="66"/>
      <c r="GT1" s="66"/>
      <c r="GU1" s="66"/>
      <c r="GV1" s="66"/>
      <c r="GW1" s="66"/>
      <c r="GX1" s="66"/>
      <c r="GY1" s="66"/>
      <c r="GZ1" s="66"/>
      <c r="HA1" s="66"/>
      <c r="HB1" s="66"/>
      <c r="HC1" s="66"/>
      <c r="HD1" s="66"/>
      <c r="HE1" s="66"/>
      <c r="HF1" s="66"/>
      <c r="HG1" s="66"/>
      <c r="HH1" s="66"/>
      <c r="HI1" s="66"/>
      <c r="HJ1" s="66"/>
      <c r="HK1" s="66"/>
      <c r="HL1" s="66"/>
      <c r="HM1" s="66"/>
      <c r="HN1" s="66"/>
      <c r="HO1" s="66"/>
      <c r="HP1" s="66"/>
      <c r="HQ1" s="66"/>
      <c r="HR1" s="66"/>
      <c r="HS1" s="66"/>
    </row>
    <row r="2" s="30" customFormat="1" ht="26.1" customHeight="1" spans="1:234">
      <c r="A2" s="10" t="s">
        <v>75</v>
      </c>
      <c r="B2" s="7" t="s">
        <v>76</v>
      </c>
      <c r="C2" s="8" t="s">
        <v>508</v>
      </c>
      <c r="D2" s="7" t="s">
        <v>78</v>
      </c>
      <c r="E2" s="8" t="s">
        <v>79</v>
      </c>
      <c r="F2" s="8"/>
      <c r="G2" s="7" t="s">
        <v>80</v>
      </c>
      <c r="H2" s="10" t="s">
        <v>314</v>
      </c>
      <c r="I2" s="10"/>
      <c r="J2" s="7" t="s">
        <v>82</v>
      </c>
      <c r="K2" s="8">
        <v>3</v>
      </c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7"/>
      <c r="AD2" s="67"/>
      <c r="AE2" s="67"/>
      <c r="AF2" s="67"/>
      <c r="AG2" s="67"/>
      <c r="AH2" s="67"/>
      <c r="AI2" s="67"/>
      <c r="AJ2" s="67"/>
      <c r="AK2" s="67"/>
      <c r="AL2" s="67"/>
      <c r="AM2" s="67"/>
      <c r="AN2" s="67"/>
      <c r="AO2" s="67"/>
      <c r="AP2" s="67"/>
      <c r="AQ2" s="67"/>
      <c r="AR2" s="67"/>
      <c r="AS2" s="67"/>
      <c r="AT2" s="67"/>
      <c r="AU2" s="67"/>
      <c r="AV2" s="67"/>
      <c r="AW2" s="67"/>
      <c r="AX2" s="67"/>
      <c r="AY2" s="67"/>
      <c r="AZ2" s="67"/>
      <c r="BA2" s="67"/>
      <c r="BB2" s="67"/>
      <c r="BC2" s="67"/>
      <c r="BD2" s="67"/>
      <c r="BE2" s="67"/>
      <c r="BF2" s="67"/>
      <c r="BG2" s="67"/>
      <c r="BH2" s="67"/>
      <c r="BI2" s="67"/>
      <c r="BJ2" s="67"/>
      <c r="BK2" s="67"/>
      <c r="BL2" s="67"/>
      <c r="BM2" s="67"/>
      <c r="BN2" s="67"/>
      <c r="BO2" s="67"/>
      <c r="BP2" s="67"/>
      <c r="BQ2" s="67"/>
      <c r="BR2" s="67"/>
      <c r="BS2" s="67"/>
      <c r="BT2" s="67"/>
      <c r="BU2" s="67"/>
      <c r="BV2" s="67"/>
      <c r="BW2" s="67"/>
      <c r="BX2" s="67"/>
      <c r="BY2" s="67"/>
      <c r="BZ2" s="67"/>
      <c r="CA2" s="67"/>
      <c r="CB2" s="67"/>
      <c r="CC2" s="67"/>
      <c r="CD2" s="67"/>
      <c r="CE2" s="67"/>
      <c r="CF2" s="67"/>
      <c r="CG2" s="67"/>
      <c r="CH2" s="67"/>
      <c r="CI2" s="67"/>
      <c r="CJ2" s="67"/>
      <c r="CK2" s="67"/>
      <c r="CL2" s="67"/>
      <c r="CM2" s="67"/>
      <c r="CN2" s="67"/>
      <c r="CO2" s="67"/>
      <c r="CP2" s="67"/>
      <c r="CQ2" s="67"/>
      <c r="CR2" s="67"/>
      <c r="CS2" s="67"/>
      <c r="CT2" s="67"/>
      <c r="CU2" s="67"/>
      <c r="CV2" s="67"/>
      <c r="CW2" s="67"/>
      <c r="CX2" s="67"/>
      <c r="CY2" s="67"/>
      <c r="CZ2" s="67"/>
      <c r="DA2" s="67"/>
      <c r="DB2" s="67"/>
      <c r="DC2" s="67"/>
      <c r="DD2" s="67"/>
      <c r="DE2" s="67"/>
      <c r="DF2" s="67"/>
      <c r="DG2" s="67"/>
      <c r="DH2" s="67"/>
      <c r="DI2" s="67"/>
      <c r="DJ2" s="67"/>
      <c r="DK2" s="67"/>
      <c r="DL2" s="67"/>
      <c r="DM2" s="67"/>
      <c r="DN2" s="67"/>
      <c r="DO2" s="67"/>
      <c r="DP2" s="67"/>
      <c r="DQ2" s="67"/>
      <c r="DR2" s="67"/>
      <c r="DS2" s="67"/>
      <c r="DT2" s="67"/>
      <c r="DU2" s="67"/>
      <c r="DV2" s="67"/>
      <c r="DW2" s="67"/>
      <c r="DX2" s="67"/>
      <c r="DY2" s="67"/>
      <c r="DZ2" s="67"/>
      <c r="EA2" s="67"/>
      <c r="EB2" s="67"/>
      <c r="EC2" s="67"/>
      <c r="ED2" s="67"/>
      <c r="EE2" s="67"/>
      <c r="EF2" s="67"/>
      <c r="EG2" s="67"/>
      <c r="EH2" s="67"/>
      <c r="EI2" s="67"/>
      <c r="EJ2" s="67"/>
      <c r="EK2" s="67"/>
      <c r="EL2" s="67"/>
      <c r="EM2" s="67"/>
      <c r="EN2" s="67"/>
      <c r="EO2" s="67"/>
      <c r="EP2" s="67"/>
      <c r="EQ2" s="67"/>
      <c r="ER2" s="67"/>
      <c r="ES2" s="67"/>
      <c r="ET2" s="67"/>
      <c r="EU2" s="67"/>
      <c r="EV2" s="67"/>
      <c r="EW2" s="67"/>
      <c r="EX2" s="67"/>
      <c r="EY2" s="67"/>
      <c r="EZ2" s="67"/>
      <c r="FA2" s="67"/>
      <c r="FB2" s="67"/>
      <c r="FC2" s="67"/>
      <c r="FD2" s="67"/>
      <c r="FE2" s="67"/>
      <c r="FF2" s="67"/>
      <c r="FG2" s="67"/>
      <c r="FH2" s="67"/>
      <c r="FI2" s="67"/>
      <c r="FJ2" s="67"/>
      <c r="FK2" s="67"/>
      <c r="FL2" s="67"/>
      <c r="FM2" s="67"/>
      <c r="FN2" s="67"/>
      <c r="FO2" s="67"/>
      <c r="FP2" s="67"/>
      <c r="FQ2" s="67"/>
      <c r="FR2" s="67"/>
      <c r="FS2" s="67"/>
      <c r="FT2" s="67"/>
      <c r="FU2" s="67"/>
      <c r="FV2" s="67"/>
      <c r="FW2" s="67"/>
      <c r="FX2" s="67"/>
      <c r="FY2" s="67"/>
      <c r="FZ2" s="67"/>
      <c r="GA2" s="67"/>
      <c r="GB2" s="67"/>
      <c r="GC2" s="67"/>
      <c r="GD2" s="67"/>
      <c r="GE2" s="67"/>
      <c r="GF2" s="67"/>
      <c r="GG2" s="67"/>
      <c r="GH2" s="67"/>
      <c r="GI2" s="67"/>
      <c r="GJ2" s="67"/>
      <c r="GK2" s="67"/>
      <c r="GL2" s="67"/>
      <c r="GM2" s="67"/>
      <c r="GN2" s="67"/>
      <c r="GO2" s="67"/>
      <c r="GP2" s="67"/>
      <c r="GQ2" s="67"/>
      <c r="GR2" s="67"/>
      <c r="GS2" s="67"/>
      <c r="GT2" s="67"/>
      <c r="GU2" s="67"/>
      <c r="GV2" s="67"/>
      <c r="GW2" s="67"/>
      <c r="GX2" s="67"/>
      <c r="GY2" s="67"/>
      <c r="GZ2" s="67"/>
      <c r="HA2" s="67"/>
      <c r="HB2" s="67"/>
      <c r="HC2" s="67"/>
      <c r="HD2" s="67"/>
      <c r="HE2" s="67"/>
      <c r="HF2" s="67"/>
      <c r="HG2" s="67"/>
      <c r="HH2" s="67"/>
      <c r="HI2" s="67"/>
      <c r="HJ2" s="67"/>
      <c r="HK2" s="67"/>
      <c r="HL2" s="67"/>
      <c r="HM2" s="67"/>
      <c r="HN2" s="67"/>
      <c r="HO2" s="67"/>
      <c r="HP2" s="67"/>
      <c r="HQ2" s="67"/>
      <c r="HR2" s="67"/>
      <c r="HS2" s="67"/>
      <c r="HT2" s="67"/>
      <c r="HU2" s="67"/>
      <c r="HV2" s="67"/>
      <c r="HW2" s="67"/>
      <c r="HX2" s="67"/>
      <c r="HY2" s="67"/>
      <c r="HZ2" s="67"/>
    </row>
    <row r="3" s="30" customFormat="1" ht="22" customHeight="1" spans="1:235">
      <c r="A3" s="9" t="s">
        <v>83</v>
      </c>
      <c r="B3" s="9"/>
      <c r="C3" s="9"/>
      <c r="D3" s="9"/>
      <c r="E3" s="9"/>
      <c r="F3" s="9"/>
      <c r="G3" s="9"/>
      <c r="H3" s="9"/>
      <c r="I3" s="9"/>
      <c r="J3" s="9"/>
      <c r="K3" s="9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  <c r="AC3" s="67"/>
      <c r="AD3" s="67"/>
      <c r="AE3" s="67"/>
      <c r="AF3" s="67"/>
      <c r="AG3" s="67"/>
      <c r="AH3" s="67"/>
      <c r="AI3" s="67"/>
      <c r="AJ3" s="67"/>
      <c r="AK3" s="67"/>
      <c r="AL3" s="67"/>
      <c r="AM3" s="67"/>
      <c r="AN3" s="67"/>
      <c r="AO3" s="67"/>
      <c r="AP3" s="67"/>
      <c r="AQ3" s="67"/>
      <c r="AR3" s="67"/>
      <c r="AS3" s="67"/>
      <c r="AT3" s="67"/>
      <c r="AU3" s="67"/>
      <c r="AV3" s="67"/>
      <c r="AW3" s="67"/>
      <c r="AX3" s="67"/>
      <c r="AY3" s="67"/>
      <c r="AZ3" s="67"/>
      <c r="BA3" s="67"/>
      <c r="BB3" s="67"/>
      <c r="BC3" s="67"/>
      <c r="BD3" s="67"/>
      <c r="BE3" s="67"/>
      <c r="BF3" s="67"/>
      <c r="BG3" s="67"/>
      <c r="BH3" s="67"/>
      <c r="BI3" s="67"/>
      <c r="BJ3" s="67"/>
      <c r="BK3" s="67"/>
      <c r="BL3" s="67"/>
      <c r="BM3" s="67"/>
      <c r="BN3" s="67"/>
      <c r="BO3" s="67"/>
      <c r="BP3" s="67"/>
      <c r="BQ3" s="67"/>
      <c r="BR3" s="67"/>
      <c r="BS3" s="67"/>
      <c r="BT3" s="67"/>
      <c r="BU3" s="67"/>
      <c r="BV3" s="67"/>
      <c r="BW3" s="67"/>
      <c r="BX3" s="67"/>
      <c r="BY3" s="67"/>
      <c r="BZ3" s="67"/>
      <c r="CA3" s="67"/>
      <c r="CB3" s="67"/>
      <c r="CC3" s="67"/>
      <c r="CD3" s="67"/>
      <c r="CE3" s="67"/>
      <c r="CF3" s="67"/>
      <c r="CG3" s="67"/>
      <c r="CH3" s="67"/>
      <c r="CI3" s="67"/>
      <c r="CJ3" s="67"/>
      <c r="CK3" s="67"/>
      <c r="CL3" s="67"/>
      <c r="CM3" s="67"/>
      <c r="CN3" s="67"/>
      <c r="CO3" s="67"/>
      <c r="CP3" s="67"/>
      <c r="CQ3" s="67"/>
      <c r="CR3" s="67"/>
      <c r="CS3" s="67"/>
      <c r="CT3" s="67"/>
      <c r="CU3" s="67"/>
      <c r="CV3" s="67"/>
      <c r="CW3" s="67"/>
      <c r="CX3" s="67"/>
      <c r="CY3" s="67"/>
      <c r="CZ3" s="67"/>
      <c r="DA3" s="67"/>
      <c r="DB3" s="67"/>
      <c r="DC3" s="67"/>
      <c r="DD3" s="67"/>
      <c r="DE3" s="67"/>
      <c r="DF3" s="67"/>
      <c r="DG3" s="67"/>
      <c r="DH3" s="67"/>
      <c r="DI3" s="67"/>
      <c r="DJ3" s="67"/>
      <c r="DK3" s="67"/>
      <c r="DL3" s="67"/>
      <c r="DM3" s="67"/>
      <c r="DN3" s="67"/>
      <c r="DO3" s="67"/>
      <c r="DP3" s="67"/>
      <c r="DQ3" s="67"/>
      <c r="DR3" s="67"/>
      <c r="DS3" s="67"/>
      <c r="DT3" s="67"/>
      <c r="DU3" s="67"/>
      <c r="DV3" s="67"/>
      <c r="DW3" s="67"/>
      <c r="DX3" s="67"/>
      <c r="DY3" s="67"/>
      <c r="DZ3" s="67"/>
      <c r="EA3" s="67"/>
      <c r="EB3" s="67"/>
      <c r="EC3" s="67"/>
      <c r="ED3" s="67"/>
      <c r="EE3" s="67"/>
      <c r="EF3" s="67"/>
      <c r="EG3" s="67"/>
      <c r="EH3" s="67"/>
      <c r="EI3" s="67"/>
      <c r="EJ3" s="67"/>
      <c r="EK3" s="67"/>
      <c r="EL3" s="67"/>
      <c r="EM3" s="67"/>
      <c r="EN3" s="67"/>
      <c r="EO3" s="67"/>
      <c r="EP3" s="67"/>
      <c r="EQ3" s="67"/>
      <c r="ER3" s="67"/>
      <c r="ES3" s="67"/>
      <c r="ET3" s="67"/>
      <c r="EU3" s="67"/>
      <c r="EV3" s="67"/>
      <c r="EW3" s="67"/>
      <c r="EX3" s="67"/>
      <c r="EY3" s="67"/>
      <c r="EZ3" s="67"/>
      <c r="FA3" s="67"/>
      <c r="FB3" s="67"/>
      <c r="FC3" s="67"/>
      <c r="FD3" s="67"/>
      <c r="FE3" s="67"/>
      <c r="FF3" s="67"/>
      <c r="FG3" s="67"/>
      <c r="FH3" s="67"/>
      <c r="FI3" s="67"/>
      <c r="FJ3" s="67"/>
      <c r="FK3" s="67"/>
      <c r="FL3" s="67"/>
      <c r="FM3" s="67"/>
      <c r="FN3" s="67"/>
      <c r="FO3" s="67"/>
      <c r="FP3" s="67"/>
      <c r="FQ3" s="67"/>
      <c r="FR3" s="67"/>
      <c r="FS3" s="67"/>
      <c r="FT3" s="67"/>
      <c r="FU3" s="67"/>
      <c r="FV3" s="67"/>
      <c r="FW3" s="67"/>
      <c r="FX3" s="67"/>
      <c r="FY3" s="67"/>
      <c r="FZ3" s="67"/>
      <c r="GA3" s="67"/>
      <c r="GB3" s="67"/>
      <c r="GC3" s="67"/>
      <c r="GD3" s="67"/>
      <c r="GE3" s="67"/>
      <c r="GF3" s="67"/>
      <c r="GG3" s="67"/>
      <c r="GH3" s="67"/>
      <c r="GI3" s="67"/>
      <c r="GJ3" s="67"/>
      <c r="GK3" s="67"/>
      <c r="GL3" s="67"/>
      <c r="GM3" s="67"/>
      <c r="GN3" s="67"/>
      <c r="GO3" s="67"/>
      <c r="GP3" s="67"/>
      <c r="GQ3" s="67"/>
      <c r="GR3" s="67"/>
      <c r="GS3" s="67"/>
      <c r="GT3" s="67"/>
      <c r="GU3" s="67"/>
      <c r="GV3" s="67"/>
      <c r="GW3" s="67"/>
      <c r="GX3" s="67"/>
      <c r="GY3" s="67"/>
      <c r="GZ3" s="67"/>
      <c r="HA3" s="67"/>
      <c r="HB3" s="67"/>
      <c r="HC3" s="67"/>
      <c r="HD3" s="67"/>
      <c r="HE3" s="67"/>
      <c r="HF3" s="67"/>
      <c r="HG3" s="67"/>
      <c r="HH3" s="67"/>
      <c r="HI3" s="67"/>
      <c r="HJ3" s="67"/>
      <c r="HK3" s="67"/>
      <c r="HL3" s="67"/>
      <c r="HM3" s="67"/>
      <c r="HN3" s="67"/>
      <c r="HO3" s="67"/>
      <c r="HP3" s="67"/>
      <c r="HQ3" s="67"/>
      <c r="HR3" s="67"/>
      <c r="HS3" s="67"/>
      <c r="HT3" s="67"/>
      <c r="HU3" s="67"/>
      <c r="HV3" s="67"/>
      <c r="HW3" s="67"/>
      <c r="HX3" s="67"/>
      <c r="HY3" s="67"/>
      <c r="HZ3" s="67"/>
      <c r="IA3" s="67"/>
    </row>
    <row r="4" s="30" customFormat="1" ht="32" customHeight="1" spans="1:234">
      <c r="A4" s="10" t="s">
        <v>84</v>
      </c>
      <c r="B4" s="11" t="s">
        <v>85</v>
      </c>
      <c r="C4" s="11" t="s">
        <v>86</v>
      </c>
      <c r="D4" s="11"/>
      <c r="E4" s="11"/>
      <c r="F4" s="11"/>
      <c r="G4" s="11"/>
      <c r="H4" s="12" t="s">
        <v>87</v>
      </c>
      <c r="I4" s="11" t="s">
        <v>88</v>
      </c>
      <c r="J4" s="41" t="s">
        <v>89</v>
      </c>
      <c r="K4" s="68" t="s">
        <v>90</v>
      </c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67"/>
      <c r="Y4" s="67"/>
      <c r="Z4" s="67"/>
      <c r="AA4" s="67"/>
      <c r="AB4" s="67"/>
      <c r="AC4" s="67"/>
      <c r="AD4" s="67"/>
      <c r="AE4" s="67"/>
      <c r="AF4" s="67"/>
      <c r="AG4" s="67"/>
      <c r="AH4" s="67"/>
      <c r="AI4" s="67"/>
      <c r="AJ4" s="67"/>
      <c r="AK4" s="67"/>
      <c r="AL4" s="67"/>
      <c r="AM4" s="67"/>
      <c r="AN4" s="67"/>
      <c r="AO4" s="67"/>
      <c r="AP4" s="67"/>
      <c r="AQ4" s="67"/>
      <c r="AR4" s="67"/>
      <c r="AS4" s="67"/>
      <c r="AT4" s="67"/>
      <c r="AU4" s="67"/>
      <c r="AV4" s="67"/>
      <c r="AW4" s="67"/>
      <c r="AX4" s="67"/>
      <c r="AY4" s="67"/>
      <c r="AZ4" s="67"/>
      <c r="BA4" s="67"/>
      <c r="BB4" s="67"/>
      <c r="BC4" s="67"/>
      <c r="BD4" s="67"/>
      <c r="BE4" s="67"/>
      <c r="BF4" s="67"/>
      <c r="BG4" s="67"/>
      <c r="BH4" s="67"/>
      <c r="BI4" s="67"/>
      <c r="BJ4" s="67"/>
      <c r="BK4" s="67"/>
      <c r="BL4" s="67"/>
      <c r="BM4" s="67"/>
      <c r="BN4" s="67"/>
      <c r="BO4" s="67"/>
      <c r="BP4" s="67"/>
      <c r="BQ4" s="67"/>
      <c r="BR4" s="67"/>
      <c r="BS4" s="67"/>
      <c r="BT4" s="67"/>
      <c r="BU4" s="67"/>
      <c r="BV4" s="67"/>
      <c r="BW4" s="67"/>
      <c r="BX4" s="67"/>
      <c r="BY4" s="67"/>
      <c r="BZ4" s="67"/>
      <c r="CA4" s="67"/>
      <c r="CB4" s="67"/>
      <c r="CC4" s="67"/>
      <c r="CD4" s="67"/>
      <c r="CE4" s="67"/>
      <c r="CF4" s="67"/>
      <c r="CG4" s="67"/>
      <c r="CH4" s="67"/>
      <c r="CI4" s="67"/>
      <c r="CJ4" s="67"/>
      <c r="CK4" s="67"/>
      <c r="CL4" s="67"/>
      <c r="CM4" s="67"/>
      <c r="CN4" s="67"/>
      <c r="CO4" s="67"/>
      <c r="CP4" s="67"/>
      <c r="CQ4" s="67"/>
      <c r="CR4" s="67"/>
      <c r="CS4" s="67"/>
      <c r="CT4" s="67"/>
      <c r="CU4" s="67"/>
      <c r="CV4" s="67"/>
      <c r="CW4" s="67"/>
      <c r="CX4" s="67"/>
      <c r="CY4" s="67"/>
      <c r="CZ4" s="67"/>
      <c r="DA4" s="67"/>
      <c r="DB4" s="67"/>
      <c r="DC4" s="67"/>
      <c r="DD4" s="67"/>
      <c r="DE4" s="67"/>
      <c r="DF4" s="67"/>
      <c r="DG4" s="67"/>
      <c r="DH4" s="67"/>
      <c r="DI4" s="67"/>
      <c r="DJ4" s="67"/>
      <c r="DK4" s="67"/>
      <c r="DL4" s="67"/>
      <c r="DM4" s="67"/>
      <c r="DN4" s="67"/>
      <c r="DO4" s="67"/>
      <c r="DP4" s="67"/>
      <c r="DQ4" s="67"/>
      <c r="DR4" s="67"/>
      <c r="DS4" s="67"/>
      <c r="DT4" s="67"/>
      <c r="DU4" s="67"/>
      <c r="DV4" s="67"/>
      <c r="DW4" s="67"/>
      <c r="DX4" s="67"/>
      <c r="DY4" s="67"/>
      <c r="DZ4" s="67"/>
      <c r="EA4" s="67"/>
      <c r="EB4" s="67"/>
      <c r="EC4" s="67"/>
      <c r="ED4" s="67"/>
      <c r="EE4" s="67"/>
      <c r="EF4" s="67"/>
      <c r="EG4" s="67"/>
      <c r="EH4" s="67"/>
      <c r="EI4" s="67"/>
      <c r="EJ4" s="67"/>
      <c r="EK4" s="67"/>
      <c r="EL4" s="67"/>
      <c r="EM4" s="67"/>
      <c r="EN4" s="67"/>
      <c r="EO4" s="67"/>
      <c r="EP4" s="67"/>
      <c r="EQ4" s="67"/>
      <c r="ER4" s="67"/>
      <c r="ES4" s="67"/>
      <c r="ET4" s="67"/>
      <c r="EU4" s="67"/>
      <c r="EV4" s="67"/>
      <c r="EW4" s="67"/>
      <c r="EX4" s="67"/>
      <c r="EY4" s="67"/>
      <c r="EZ4" s="67"/>
      <c r="FA4" s="67"/>
      <c r="FB4" s="67"/>
      <c r="FC4" s="67"/>
      <c r="FD4" s="67"/>
      <c r="FE4" s="67"/>
      <c r="FF4" s="67"/>
      <c r="FG4" s="67"/>
      <c r="FH4" s="67"/>
      <c r="FI4" s="67"/>
      <c r="FJ4" s="67"/>
      <c r="FK4" s="67"/>
      <c r="FL4" s="67"/>
      <c r="FM4" s="67"/>
      <c r="FN4" s="67"/>
      <c r="FO4" s="67"/>
      <c r="FP4" s="67"/>
      <c r="FQ4" s="67"/>
      <c r="FR4" s="67"/>
      <c r="FS4" s="67"/>
      <c r="FT4" s="67"/>
      <c r="FU4" s="67"/>
      <c r="FV4" s="67"/>
      <c r="FW4" s="67"/>
      <c r="FX4" s="67"/>
      <c r="FY4" s="67"/>
      <c r="FZ4" s="67"/>
      <c r="GA4" s="67"/>
      <c r="GB4" s="67"/>
      <c r="GC4" s="67"/>
      <c r="GD4" s="67"/>
      <c r="GE4" s="67"/>
      <c r="GF4" s="67"/>
      <c r="GG4" s="67"/>
      <c r="GH4" s="67"/>
      <c r="GI4" s="67"/>
      <c r="GJ4" s="67"/>
      <c r="GK4" s="67"/>
      <c r="GL4" s="67"/>
      <c r="GM4" s="67"/>
      <c r="GN4" s="67"/>
      <c r="GO4" s="67"/>
      <c r="GP4" s="67"/>
      <c r="GQ4" s="67"/>
      <c r="GR4" s="67"/>
      <c r="GS4" s="67"/>
      <c r="GT4" s="67"/>
      <c r="GU4" s="67"/>
      <c r="GV4" s="67"/>
      <c r="GW4" s="67"/>
      <c r="GX4" s="67"/>
      <c r="GY4" s="67"/>
      <c r="GZ4" s="67"/>
      <c r="HA4" s="67"/>
      <c r="HB4" s="67"/>
      <c r="HC4" s="67"/>
      <c r="HD4" s="67"/>
      <c r="HE4" s="67"/>
      <c r="HF4" s="67"/>
      <c r="HG4" s="67"/>
      <c r="HH4" s="67"/>
      <c r="HI4" s="67"/>
      <c r="HJ4" s="67"/>
      <c r="HK4" s="67"/>
      <c r="HL4" s="67"/>
      <c r="HM4" s="67"/>
      <c r="HN4" s="67"/>
      <c r="HO4" s="67"/>
      <c r="HP4" s="67"/>
      <c r="HQ4" s="67"/>
      <c r="HR4" s="67"/>
      <c r="HS4" s="67"/>
      <c r="HT4" s="67"/>
      <c r="HU4" s="67"/>
      <c r="HV4" s="67"/>
      <c r="HW4" s="67"/>
      <c r="HX4" s="67"/>
      <c r="HY4" s="67"/>
      <c r="HZ4" s="67"/>
    </row>
    <row r="5" s="30" customFormat="1" ht="22" customHeight="1" spans="1:234">
      <c r="A5" s="10">
        <v>1</v>
      </c>
      <c r="B5" s="8" t="s">
        <v>509</v>
      </c>
      <c r="C5" s="13" t="s">
        <v>316</v>
      </c>
      <c r="D5" s="14"/>
      <c r="E5" s="14"/>
      <c r="F5" s="14"/>
      <c r="G5" s="15"/>
      <c r="H5" s="16">
        <f>12*7.3</f>
        <v>87.6</v>
      </c>
      <c r="I5" s="12">
        <v>809</v>
      </c>
      <c r="J5" s="43">
        <f>H5*I5</f>
        <v>70868</v>
      </c>
      <c r="K5" s="16" t="s">
        <v>510</v>
      </c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7"/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/>
      <c r="BI5" s="67"/>
      <c r="BJ5" s="67"/>
      <c r="BK5" s="67"/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67"/>
      <c r="BX5" s="67"/>
      <c r="BY5" s="67"/>
      <c r="BZ5" s="67"/>
      <c r="CA5" s="67"/>
      <c r="CB5" s="67"/>
      <c r="CC5" s="67"/>
      <c r="CD5" s="67"/>
      <c r="CE5" s="67"/>
      <c r="CF5" s="67"/>
      <c r="CG5" s="67"/>
      <c r="CH5" s="67"/>
      <c r="CI5" s="67"/>
      <c r="CJ5" s="67"/>
      <c r="CK5" s="67"/>
      <c r="CL5" s="67"/>
      <c r="CM5" s="67"/>
      <c r="CN5" s="67"/>
      <c r="CO5" s="67"/>
      <c r="CP5" s="67"/>
      <c r="CQ5" s="67"/>
      <c r="CR5" s="67"/>
      <c r="CS5" s="67"/>
      <c r="CT5" s="67"/>
      <c r="CU5" s="67"/>
      <c r="CV5" s="67"/>
      <c r="CW5" s="67"/>
      <c r="CX5" s="67"/>
      <c r="CY5" s="67"/>
      <c r="CZ5" s="67"/>
      <c r="DA5" s="67"/>
      <c r="DB5" s="67"/>
      <c r="DC5" s="67"/>
      <c r="DD5" s="67"/>
      <c r="DE5" s="67"/>
      <c r="DF5" s="67"/>
      <c r="DG5" s="67"/>
      <c r="DH5" s="67"/>
      <c r="DI5" s="67"/>
      <c r="DJ5" s="67"/>
      <c r="DK5" s="67"/>
      <c r="DL5" s="67"/>
      <c r="DM5" s="67"/>
      <c r="DN5" s="67"/>
      <c r="DO5" s="67"/>
      <c r="DP5" s="67"/>
      <c r="DQ5" s="67"/>
      <c r="DR5" s="67"/>
      <c r="DS5" s="67"/>
      <c r="DT5" s="67"/>
      <c r="DU5" s="67"/>
      <c r="DV5" s="67"/>
      <c r="DW5" s="67"/>
      <c r="DX5" s="67"/>
      <c r="DY5" s="67"/>
      <c r="DZ5" s="67"/>
      <c r="EA5" s="67"/>
      <c r="EB5" s="67"/>
      <c r="EC5" s="67"/>
      <c r="ED5" s="67"/>
      <c r="EE5" s="67"/>
      <c r="EF5" s="67"/>
      <c r="EG5" s="67"/>
      <c r="EH5" s="67"/>
      <c r="EI5" s="67"/>
      <c r="EJ5" s="67"/>
      <c r="EK5" s="67"/>
      <c r="EL5" s="67"/>
      <c r="EM5" s="67"/>
      <c r="EN5" s="67"/>
      <c r="EO5" s="67"/>
      <c r="EP5" s="67"/>
      <c r="EQ5" s="67"/>
      <c r="ER5" s="67"/>
      <c r="ES5" s="67"/>
      <c r="ET5" s="67"/>
      <c r="EU5" s="67"/>
      <c r="EV5" s="67"/>
      <c r="EW5" s="67"/>
      <c r="EX5" s="67"/>
      <c r="EY5" s="67"/>
      <c r="EZ5" s="67"/>
      <c r="FA5" s="67"/>
      <c r="FB5" s="67"/>
      <c r="FC5" s="67"/>
      <c r="FD5" s="67"/>
      <c r="FE5" s="67"/>
      <c r="FF5" s="67"/>
      <c r="FG5" s="67"/>
      <c r="FH5" s="67"/>
      <c r="FI5" s="67"/>
      <c r="FJ5" s="67"/>
      <c r="FK5" s="67"/>
      <c r="FL5" s="67"/>
      <c r="FM5" s="67"/>
      <c r="FN5" s="67"/>
      <c r="FO5" s="67"/>
      <c r="FP5" s="67"/>
      <c r="FQ5" s="67"/>
      <c r="FR5" s="67"/>
      <c r="FS5" s="67"/>
      <c r="FT5" s="67"/>
      <c r="FU5" s="67"/>
      <c r="FV5" s="67"/>
      <c r="FW5" s="67"/>
      <c r="FX5" s="67"/>
      <c r="FY5" s="67"/>
      <c r="FZ5" s="67"/>
      <c r="GA5" s="67"/>
      <c r="GB5" s="67"/>
      <c r="GC5" s="67"/>
      <c r="GD5" s="67"/>
      <c r="GE5" s="67"/>
      <c r="GF5" s="67"/>
      <c r="GG5" s="67"/>
      <c r="GH5" s="67"/>
      <c r="GI5" s="67"/>
      <c r="GJ5" s="67"/>
      <c r="GK5" s="67"/>
      <c r="GL5" s="67"/>
      <c r="GM5" s="67"/>
      <c r="GN5" s="67"/>
      <c r="GO5" s="67"/>
      <c r="GP5" s="67"/>
      <c r="GQ5" s="67"/>
      <c r="GR5" s="67"/>
      <c r="GS5" s="67"/>
      <c r="GT5" s="67"/>
      <c r="GU5" s="67"/>
      <c r="GV5" s="67"/>
      <c r="GW5" s="67"/>
      <c r="GX5" s="67"/>
      <c r="GY5" s="67"/>
      <c r="GZ5" s="67"/>
      <c r="HA5" s="67"/>
      <c r="HB5" s="67"/>
      <c r="HC5" s="67"/>
      <c r="HD5" s="67"/>
      <c r="HE5" s="67"/>
      <c r="HF5" s="67"/>
      <c r="HG5" s="67"/>
      <c r="HH5" s="67"/>
      <c r="HI5" s="67"/>
      <c r="HJ5" s="67"/>
      <c r="HK5" s="67"/>
      <c r="HL5" s="67"/>
      <c r="HM5" s="67"/>
      <c r="HN5" s="67"/>
      <c r="HO5" s="67"/>
      <c r="HP5" s="67"/>
      <c r="HQ5" s="67"/>
      <c r="HR5" s="67"/>
      <c r="HS5" s="67"/>
      <c r="HT5" s="67"/>
      <c r="HU5" s="67"/>
      <c r="HV5" s="67"/>
      <c r="HW5" s="67"/>
      <c r="HX5" s="67"/>
      <c r="HY5" s="67"/>
      <c r="HZ5" s="67"/>
    </row>
    <row r="6" s="30" customFormat="1" ht="22" customHeight="1" spans="1:234">
      <c r="A6" s="10">
        <v>2</v>
      </c>
      <c r="B6" s="8" t="s">
        <v>511</v>
      </c>
      <c r="C6" s="13" t="s">
        <v>512</v>
      </c>
      <c r="D6" s="14"/>
      <c r="E6" s="14"/>
      <c r="F6" s="14"/>
      <c r="G6" s="15"/>
      <c r="H6" s="16">
        <f>6.6*4.35</f>
        <v>28.71</v>
      </c>
      <c r="I6" s="12">
        <v>665</v>
      </c>
      <c r="J6" s="43">
        <f>H6*I6</f>
        <v>19092</v>
      </c>
      <c r="K6" s="16" t="s">
        <v>513</v>
      </c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67"/>
      <c r="AE6" s="67"/>
      <c r="AF6" s="67"/>
      <c r="AG6" s="67"/>
      <c r="AH6" s="67"/>
      <c r="AI6" s="67"/>
      <c r="AJ6" s="67"/>
      <c r="AK6" s="67"/>
      <c r="AL6" s="67"/>
      <c r="AM6" s="67"/>
      <c r="AN6" s="67"/>
      <c r="AO6" s="67"/>
      <c r="AP6" s="67"/>
      <c r="AQ6" s="67"/>
      <c r="AR6" s="67"/>
      <c r="AS6" s="67"/>
      <c r="AT6" s="67"/>
      <c r="AU6" s="67"/>
      <c r="AV6" s="67"/>
      <c r="AW6" s="67"/>
      <c r="AX6" s="67"/>
      <c r="AY6" s="67"/>
      <c r="AZ6" s="67"/>
      <c r="BA6" s="67"/>
      <c r="BB6" s="67"/>
      <c r="BC6" s="67"/>
      <c r="BD6" s="67"/>
      <c r="BE6" s="67"/>
      <c r="BF6" s="67"/>
      <c r="BG6" s="67"/>
      <c r="BH6" s="67"/>
      <c r="BI6" s="67"/>
      <c r="BJ6" s="67"/>
      <c r="BK6" s="67"/>
      <c r="BL6" s="67"/>
      <c r="BM6" s="67"/>
      <c r="BN6" s="67"/>
      <c r="BO6" s="67"/>
      <c r="BP6" s="67"/>
      <c r="BQ6" s="67"/>
      <c r="BR6" s="67"/>
      <c r="BS6" s="67"/>
      <c r="BT6" s="67"/>
      <c r="BU6" s="67"/>
      <c r="BV6" s="67"/>
      <c r="BW6" s="67"/>
      <c r="BX6" s="67"/>
      <c r="BY6" s="67"/>
      <c r="BZ6" s="67"/>
      <c r="CA6" s="67"/>
      <c r="CB6" s="67"/>
      <c r="CC6" s="67"/>
      <c r="CD6" s="67"/>
      <c r="CE6" s="67"/>
      <c r="CF6" s="67"/>
      <c r="CG6" s="67"/>
      <c r="CH6" s="67"/>
      <c r="CI6" s="67"/>
      <c r="CJ6" s="67"/>
      <c r="CK6" s="67"/>
      <c r="CL6" s="67"/>
      <c r="CM6" s="67"/>
      <c r="CN6" s="67"/>
      <c r="CO6" s="67"/>
      <c r="CP6" s="67"/>
      <c r="CQ6" s="67"/>
      <c r="CR6" s="67"/>
      <c r="CS6" s="67"/>
      <c r="CT6" s="67"/>
      <c r="CU6" s="67"/>
      <c r="CV6" s="67"/>
      <c r="CW6" s="67"/>
      <c r="CX6" s="67"/>
      <c r="CY6" s="67"/>
      <c r="CZ6" s="67"/>
      <c r="DA6" s="67"/>
      <c r="DB6" s="67"/>
      <c r="DC6" s="67"/>
      <c r="DD6" s="67"/>
      <c r="DE6" s="67"/>
      <c r="DF6" s="67"/>
      <c r="DG6" s="67"/>
      <c r="DH6" s="67"/>
      <c r="DI6" s="67"/>
      <c r="DJ6" s="67"/>
      <c r="DK6" s="67"/>
      <c r="DL6" s="67"/>
      <c r="DM6" s="67"/>
      <c r="DN6" s="67"/>
      <c r="DO6" s="67"/>
      <c r="DP6" s="67"/>
      <c r="DQ6" s="67"/>
      <c r="DR6" s="67"/>
      <c r="DS6" s="67"/>
      <c r="DT6" s="67"/>
      <c r="DU6" s="67"/>
      <c r="DV6" s="67"/>
      <c r="DW6" s="67"/>
      <c r="DX6" s="67"/>
      <c r="DY6" s="67"/>
      <c r="DZ6" s="67"/>
      <c r="EA6" s="67"/>
      <c r="EB6" s="67"/>
      <c r="EC6" s="67"/>
      <c r="ED6" s="67"/>
      <c r="EE6" s="67"/>
      <c r="EF6" s="67"/>
      <c r="EG6" s="67"/>
      <c r="EH6" s="67"/>
      <c r="EI6" s="67"/>
      <c r="EJ6" s="67"/>
      <c r="EK6" s="67"/>
      <c r="EL6" s="67"/>
      <c r="EM6" s="67"/>
      <c r="EN6" s="67"/>
      <c r="EO6" s="67"/>
      <c r="EP6" s="67"/>
      <c r="EQ6" s="67"/>
      <c r="ER6" s="67"/>
      <c r="ES6" s="67"/>
      <c r="ET6" s="67"/>
      <c r="EU6" s="67"/>
      <c r="EV6" s="67"/>
      <c r="EW6" s="67"/>
      <c r="EX6" s="67"/>
      <c r="EY6" s="67"/>
      <c r="EZ6" s="67"/>
      <c r="FA6" s="67"/>
      <c r="FB6" s="67"/>
      <c r="FC6" s="67"/>
      <c r="FD6" s="67"/>
      <c r="FE6" s="67"/>
      <c r="FF6" s="67"/>
      <c r="FG6" s="67"/>
      <c r="FH6" s="67"/>
      <c r="FI6" s="67"/>
      <c r="FJ6" s="67"/>
      <c r="FK6" s="67"/>
      <c r="FL6" s="67"/>
      <c r="FM6" s="67"/>
      <c r="FN6" s="67"/>
      <c r="FO6" s="67"/>
      <c r="FP6" s="67"/>
      <c r="FQ6" s="67"/>
      <c r="FR6" s="67"/>
      <c r="FS6" s="67"/>
      <c r="FT6" s="67"/>
      <c r="FU6" s="67"/>
      <c r="FV6" s="67"/>
      <c r="FW6" s="67"/>
      <c r="FX6" s="67"/>
      <c r="FY6" s="67"/>
      <c r="FZ6" s="67"/>
      <c r="GA6" s="67"/>
      <c r="GB6" s="67"/>
      <c r="GC6" s="67"/>
      <c r="GD6" s="67"/>
      <c r="GE6" s="67"/>
      <c r="GF6" s="67"/>
      <c r="GG6" s="67"/>
      <c r="GH6" s="67"/>
      <c r="GI6" s="67"/>
      <c r="GJ6" s="67"/>
      <c r="GK6" s="67"/>
      <c r="GL6" s="67"/>
      <c r="GM6" s="67"/>
      <c r="GN6" s="67"/>
      <c r="GO6" s="67"/>
      <c r="GP6" s="67"/>
      <c r="GQ6" s="67"/>
      <c r="GR6" s="67"/>
      <c r="GS6" s="67"/>
      <c r="GT6" s="67"/>
      <c r="GU6" s="67"/>
      <c r="GV6" s="67"/>
      <c r="GW6" s="67"/>
      <c r="GX6" s="67"/>
      <c r="GY6" s="67"/>
      <c r="GZ6" s="67"/>
      <c r="HA6" s="67"/>
      <c r="HB6" s="67"/>
      <c r="HC6" s="67"/>
      <c r="HD6" s="67"/>
      <c r="HE6" s="67"/>
      <c r="HF6" s="67"/>
      <c r="HG6" s="67"/>
      <c r="HH6" s="67"/>
      <c r="HI6" s="67"/>
      <c r="HJ6" s="67"/>
      <c r="HK6" s="67"/>
      <c r="HL6" s="67"/>
      <c r="HM6" s="67"/>
      <c r="HN6" s="67"/>
      <c r="HO6" s="67"/>
      <c r="HP6" s="67"/>
      <c r="HQ6" s="67"/>
      <c r="HR6" s="67"/>
      <c r="HS6" s="67"/>
      <c r="HT6" s="67"/>
      <c r="HU6" s="67"/>
      <c r="HV6" s="67"/>
      <c r="HW6" s="67"/>
      <c r="HX6" s="67"/>
      <c r="HY6" s="67"/>
      <c r="HZ6" s="67"/>
    </row>
    <row r="7" s="30" customFormat="1" ht="22" customHeight="1" spans="1:234">
      <c r="A7" s="10">
        <v>3</v>
      </c>
      <c r="B7" s="8" t="s">
        <v>514</v>
      </c>
      <c r="C7" s="13" t="s">
        <v>515</v>
      </c>
      <c r="D7" s="14"/>
      <c r="E7" s="14"/>
      <c r="F7" s="14"/>
      <c r="G7" s="15"/>
      <c r="H7" s="16">
        <f>8.1*6.2</f>
        <v>50.22</v>
      </c>
      <c r="I7" s="12">
        <v>323</v>
      </c>
      <c r="J7" s="43">
        <f>H7*I7</f>
        <v>16221</v>
      </c>
      <c r="K7" s="16" t="s">
        <v>516</v>
      </c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67"/>
      <c r="Y7" s="67"/>
      <c r="Z7" s="67"/>
      <c r="AA7" s="67"/>
      <c r="AB7" s="67"/>
      <c r="AC7" s="67"/>
      <c r="AD7" s="67"/>
      <c r="AE7" s="67"/>
      <c r="AF7" s="67"/>
      <c r="AG7" s="67"/>
      <c r="AH7" s="67"/>
      <c r="AI7" s="67"/>
      <c r="AJ7" s="67"/>
      <c r="AK7" s="67"/>
      <c r="AL7" s="67"/>
      <c r="AM7" s="67"/>
      <c r="AN7" s="67"/>
      <c r="AO7" s="67"/>
      <c r="AP7" s="67"/>
      <c r="AQ7" s="67"/>
      <c r="AR7" s="67"/>
      <c r="AS7" s="67"/>
      <c r="AT7" s="67"/>
      <c r="AU7" s="67"/>
      <c r="AV7" s="67"/>
      <c r="AW7" s="67"/>
      <c r="AX7" s="67"/>
      <c r="AY7" s="67"/>
      <c r="AZ7" s="67"/>
      <c r="BA7" s="67"/>
      <c r="BB7" s="67"/>
      <c r="BC7" s="67"/>
      <c r="BD7" s="67"/>
      <c r="BE7" s="67"/>
      <c r="BF7" s="67"/>
      <c r="BG7" s="67"/>
      <c r="BH7" s="67"/>
      <c r="BI7" s="67"/>
      <c r="BJ7" s="67"/>
      <c r="BK7" s="67"/>
      <c r="BL7" s="67"/>
      <c r="BM7" s="67"/>
      <c r="BN7" s="67"/>
      <c r="BO7" s="67"/>
      <c r="BP7" s="67"/>
      <c r="BQ7" s="67"/>
      <c r="BR7" s="67"/>
      <c r="BS7" s="67"/>
      <c r="BT7" s="67"/>
      <c r="BU7" s="67"/>
      <c r="BV7" s="67"/>
      <c r="BW7" s="67"/>
      <c r="BX7" s="67"/>
      <c r="BY7" s="67"/>
      <c r="BZ7" s="67"/>
      <c r="CA7" s="67"/>
      <c r="CB7" s="67"/>
      <c r="CC7" s="67"/>
      <c r="CD7" s="67"/>
      <c r="CE7" s="67"/>
      <c r="CF7" s="67"/>
      <c r="CG7" s="67"/>
      <c r="CH7" s="67"/>
      <c r="CI7" s="67"/>
      <c r="CJ7" s="67"/>
      <c r="CK7" s="67"/>
      <c r="CL7" s="67"/>
      <c r="CM7" s="67"/>
      <c r="CN7" s="67"/>
      <c r="CO7" s="67"/>
      <c r="CP7" s="67"/>
      <c r="CQ7" s="67"/>
      <c r="CR7" s="67"/>
      <c r="CS7" s="67"/>
      <c r="CT7" s="67"/>
      <c r="CU7" s="67"/>
      <c r="CV7" s="67"/>
      <c r="CW7" s="67"/>
      <c r="CX7" s="67"/>
      <c r="CY7" s="67"/>
      <c r="CZ7" s="67"/>
      <c r="DA7" s="67"/>
      <c r="DB7" s="67"/>
      <c r="DC7" s="67"/>
      <c r="DD7" s="67"/>
      <c r="DE7" s="67"/>
      <c r="DF7" s="67"/>
      <c r="DG7" s="67"/>
      <c r="DH7" s="67"/>
      <c r="DI7" s="67"/>
      <c r="DJ7" s="67"/>
      <c r="DK7" s="67"/>
      <c r="DL7" s="67"/>
      <c r="DM7" s="67"/>
      <c r="DN7" s="67"/>
      <c r="DO7" s="67"/>
      <c r="DP7" s="67"/>
      <c r="DQ7" s="67"/>
      <c r="DR7" s="67"/>
      <c r="DS7" s="67"/>
      <c r="DT7" s="67"/>
      <c r="DU7" s="67"/>
      <c r="DV7" s="67"/>
      <c r="DW7" s="67"/>
      <c r="DX7" s="67"/>
      <c r="DY7" s="67"/>
      <c r="DZ7" s="67"/>
      <c r="EA7" s="67"/>
      <c r="EB7" s="67"/>
      <c r="EC7" s="67"/>
      <c r="ED7" s="67"/>
      <c r="EE7" s="67"/>
      <c r="EF7" s="67"/>
      <c r="EG7" s="67"/>
      <c r="EH7" s="67"/>
      <c r="EI7" s="67"/>
      <c r="EJ7" s="67"/>
      <c r="EK7" s="67"/>
      <c r="EL7" s="67"/>
      <c r="EM7" s="67"/>
      <c r="EN7" s="67"/>
      <c r="EO7" s="67"/>
      <c r="EP7" s="67"/>
      <c r="EQ7" s="67"/>
      <c r="ER7" s="67"/>
      <c r="ES7" s="67"/>
      <c r="ET7" s="67"/>
      <c r="EU7" s="67"/>
      <c r="EV7" s="67"/>
      <c r="EW7" s="67"/>
      <c r="EX7" s="67"/>
      <c r="EY7" s="67"/>
      <c r="EZ7" s="67"/>
      <c r="FA7" s="67"/>
      <c r="FB7" s="67"/>
      <c r="FC7" s="67"/>
      <c r="FD7" s="67"/>
      <c r="FE7" s="67"/>
      <c r="FF7" s="67"/>
      <c r="FG7" s="67"/>
      <c r="FH7" s="67"/>
      <c r="FI7" s="67"/>
      <c r="FJ7" s="67"/>
      <c r="FK7" s="67"/>
      <c r="FL7" s="67"/>
      <c r="FM7" s="67"/>
      <c r="FN7" s="67"/>
      <c r="FO7" s="67"/>
      <c r="FP7" s="67"/>
      <c r="FQ7" s="67"/>
      <c r="FR7" s="67"/>
      <c r="FS7" s="67"/>
      <c r="FT7" s="67"/>
      <c r="FU7" s="67"/>
      <c r="FV7" s="67"/>
      <c r="FW7" s="67"/>
      <c r="FX7" s="67"/>
      <c r="FY7" s="67"/>
      <c r="FZ7" s="67"/>
      <c r="GA7" s="67"/>
      <c r="GB7" s="67"/>
      <c r="GC7" s="67"/>
      <c r="GD7" s="67"/>
      <c r="GE7" s="67"/>
      <c r="GF7" s="67"/>
      <c r="GG7" s="67"/>
      <c r="GH7" s="67"/>
      <c r="GI7" s="67"/>
      <c r="GJ7" s="67"/>
      <c r="GK7" s="67"/>
      <c r="GL7" s="67"/>
      <c r="GM7" s="67"/>
      <c r="GN7" s="67"/>
      <c r="GO7" s="67"/>
      <c r="GP7" s="67"/>
      <c r="GQ7" s="67"/>
      <c r="GR7" s="67"/>
      <c r="GS7" s="67"/>
      <c r="GT7" s="67"/>
      <c r="GU7" s="67"/>
      <c r="GV7" s="67"/>
      <c r="GW7" s="67"/>
      <c r="GX7" s="67"/>
      <c r="GY7" s="67"/>
      <c r="GZ7" s="67"/>
      <c r="HA7" s="67"/>
      <c r="HB7" s="67"/>
      <c r="HC7" s="67"/>
      <c r="HD7" s="67"/>
      <c r="HE7" s="67"/>
      <c r="HF7" s="67"/>
      <c r="HG7" s="67"/>
      <c r="HH7" s="67"/>
      <c r="HI7" s="67"/>
      <c r="HJ7" s="67"/>
      <c r="HK7" s="67"/>
      <c r="HL7" s="67"/>
      <c r="HM7" s="67"/>
      <c r="HN7" s="67"/>
      <c r="HO7" s="67"/>
      <c r="HP7" s="67"/>
      <c r="HQ7" s="67"/>
      <c r="HR7" s="67"/>
      <c r="HS7" s="67"/>
      <c r="HT7" s="67"/>
      <c r="HU7" s="67"/>
      <c r="HV7" s="67"/>
      <c r="HW7" s="67"/>
      <c r="HX7" s="67"/>
      <c r="HY7" s="67"/>
      <c r="HZ7" s="67"/>
    </row>
    <row r="8" s="30" customFormat="1" ht="22" customHeight="1" spans="1:234">
      <c r="A8" s="10"/>
      <c r="B8" s="10"/>
      <c r="C8" s="13"/>
      <c r="D8" s="14"/>
      <c r="E8" s="14"/>
      <c r="F8" s="14"/>
      <c r="G8" s="15"/>
      <c r="H8" s="16"/>
      <c r="I8" s="12"/>
      <c r="J8" s="43"/>
      <c r="K8" s="68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67"/>
      <c r="Y8" s="67"/>
      <c r="Z8" s="67"/>
      <c r="AA8" s="67"/>
      <c r="AB8" s="67"/>
      <c r="AC8" s="67"/>
      <c r="AD8" s="67"/>
      <c r="AE8" s="67"/>
      <c r="AF8" s="67"/>
      <c r="AG8" s="67"/>
      <c r="AH8" s="67"/>
      <c r="AI8" s="67"/>
      <c r="AJ8" s="67"/>
      <c r="AK8" s="67"/>
      <c r="AL8" s="67"/>
      <c r="AM8" s="67"/>
      <c r="AN8" s="67"/>
      <c r="AO8" s="67"/>
      <c r="AP8" s="67"/>
      <c r="AQ8" s="67"/>
      <c r="AR8" s="67"/>
      <c r="AS8" s="67"/>
      <c r="AT8" s="67"/>
      <c r="AU8" s="67"/>
      <c r="AV8" s="67"/>
      <c r="AW8" s="67"/>
      <c r="AX8" s="67"/>
      <c r="AY8" s="67"/>
      <c r="AZ8" s="67"/>
      <c r="BA8" s="67"/>
      <c r="BB8" s="67"/>
      <c r="BC8" s="67"/>
      <c r="BD8" s="67"/>
      <c r="BE8" s="67"/>
      <c r="BF8" s="67"/>
      <c r="BG8" s="67"/>
      <c r="BH8" s="67"/>
      <c r="BI8" s="67"/>
      <c r="BJ8" s="67"/>
      <c r="BK8" s="67"/>
      <c r="BL8" s="67"/>
      <c r="BM8" s="67"/>
      <c r="BN8" s="67"/>
      <c r="BO8" s="67"/>
      <c r="BP8" s="67"/>
      <c r="BQ8" s="67"/>
      <c r="BR8" s="67"/>
      <c r="BS8" s="67"/>
      <c r="BT8" s="67"/>
      <c r="BU8" s="67"/>
      <c r="BV8" s="67"/>
      <c r="BW8" s="67"/>
      <c r="BX8" s="67"/>
      <c r="BY8" s="67"/>
      <c r="BZ8" s="67"/>
      <c r="CA8" s="67"/>
      <c r="CB8" s="67"/>
      <c r="CC8" s="67"/>
      <c r="CD8" s="67"/>
      <c r="CE8" s="67"/>
      <c r="CF8" s="67"/>
      <c r="CG8" s="67"/>
      <c r="CH8" s="67"/>
      <c r="CI8" s="67"/>
      <c r="CJ8" s="67"/>
      <c r="CK8" s="67"/>
      <c r="CL8" s="67"/>
      <c r="CM8" s="67"/>
      <c r="CN8" s="67"/>
      <c r="CO8" s="67"/>
      <c r="CP8" s="67"/>
      <c r="CQ8" s="67"/>
      <c r="CR8" s="67"/>
      <c r="CS8" s="67"/>
      <c r="CT8" s="67"/>
      <c r="CU8" s="67"/>
      <c r="CV8" s="67"/>
      <c r="CW8" s="67"/>
      <c r="CX8" s="67"/>
      <c r="CY8" s="67"/>
      <c r="CZ8" s="67"/>
      <c r="DA8" s="67"/>
      <c r="DB8" s="67"/>
      <c r="DC8" s="67"/>
      <c r="DD8" s="67"/>
      <c r="DE8" s="67"/>
      <c r="DF8" s="67"/>
      <c r="DG8" s="67"/>
      <c r="DH8" s="67"/>
      <c r="DI8" s="67"/>
      <c r="DJ8" s="67"/>
      <c r="DK8" s="67"/>
      <c r="DL8" s="67"/>
      <c r="DM8" s="67"/>
      <c r="DN8" s="67"/>
      <c r="DO8" s="67"/>
      <c r="DP8" s="67"/>
      <c r="DQ8" s="67"/>
      <c r="DR8" s="67"/>
      <c r="DS8" s="67"/>
      <c r="DT8" s="67"/>
      <c r="DU8" s="67"/>
      <c r="DV8" s="67"/>
      <c r="DW8" s="67"/>
      <c r="DX8" s="67"/>
      <c r="DY8" s="67"/>
      <c r="DZ8" s="67"/>
      <c r="EA8" s="67"/>
      <c r="EB8" s="67"/>
      <c r="EC8" s="67"/>
      <c r="ED8" s="67"/>
      <c r="EE8" s="67"/>
      <c r="EF8" s="67"/>
      <c r="EG8" s="67"/>
      <c r="EH8" s="67"/>
      <c r="EI8" s="67"/>
      <c r="EJ8" s="67"/>
      <c r="EK8" s="67"/>
      <c r="EL8" s="67"/>
      <c r="EM8" s="67"/>
      <c r="EN8" s="67"/>
      <c r="EO8" s="67"/>
      <c r="EP8" s="67"/>
      <c r="EQ8" s="67"/>
      <c r="ER8" s="67"/>
      <c r="ES8" s="67"/>
      <c r="ET8" s="67"/>
      <c r="EU8" s="67"/>
      <c r="EV8" s="67"/>
      <c r="EW8" s="67"/>
      <c r="EX8" s="67"/>
      <c r="EY8" s="67"/>
      <c r="EZ8" s="67"/>
      <c r="FA8" s="67"/>
      <c r="FB8" s="67"/>
      <c r="FC8" s="67"/>
      <c r="FD8" s="67"/>
      <c r="FE8" s="67"/>
      <c r="FF8" s="67"/>
      <c r="FG8" s="67"/>
      <c r="FH8" s="67"/>
      <c r="FI8" s="67"/>
      <c r="FJ8" s="67"/>
      <c r="FK8" s="67"/>
      <c r="FL8" s="67"/>
      <c r="FM8" s="67"/>
      <c r="FN8" s="67"/>
      <c r="FO8" s="67"/>
      <c r="FP8" s="67"/>
      <c r="FQ8" s="67"/>
      <c r="FR8" s="67"/>
      <c r="FS8" s="67"/>
      <c r="FT8" s="67"/>
      <c r="FU8" s="67"/>
      <c r="FV8" s="67"/>
      <c r="FW8" s="67"/>
      <c r="FX8" s="67"/>
      <c r="FY8" s="67"/>
      <c r="FZ8" s="67"/>
      <c r="GA8" s="67"/>
      <c r="GB8" s="67"/>
      <c r="GC8" s="67"/>
      <c r="GD8" s="67"/>
      <c r="GE8" s="67"/>
      <c r="GF8" s="67"/>
      <c r="GG8" s="67"/>
      <c r="GH8" s="67"/>
      <c r="GI8" s="67"/>
      <c r="GJ8" s="67"/>
      <c r="GK8" s="67"/>
      <c r="GL8" s="67"/>
      <c r="GM8" s="67"/>
      <c r="GN8" s="67"/>
      <c r="GO8" s="67"/>
      <c r="GP8" s="67"/>
      <c r="GQ8" s="67"/>
      <c r="GR8" s="67"/>
      <c r="GS8" s="67"/>
      <c r="GT8" s="67"/>
      <c r="GU8" s="67"/>
      <c r="GV8" s="67"/>
      <c r="GW8" s="67"/>
      <c r="GX8" s="67"/>
      <c r="GY8" s="67"/>
      <c r="GZ8" s="67"/>
      <c r="HA8" s="67"/>
      <c r="HB8" s="67"/>
      <c r="HC8" s="67"/>
      <c r="HD8" s="67"/>
      <c r="HE8" s="67"/>
      <c r="HF8" s="67"/>
      <c r="HG8" s="67"/>
      <c r="HH8" s="67"/>
      <c r="HI8" s="67"/>
      <c r="HJ8" s="67"/>
      <c r="HK8" s="67"/>
      <c r="HL8" s="67"/>
      <c r="HM8" s="67"/>
      <c r="HN8" s="67"/>
      <c r="HO8" s="67"/>
      <c r="HP8" s="67"/>
      <c r="HQ8" s="67"/>
      <c r="HR8" s="67"/>
      <c r="HS8" s="67"/>
      <c r="HT8" s="67"/>
      <c r="HU8" s="67"/>
      <c r="HV8" s="67"/>
      <c r="HW8" s="67"/>
      <c r="HX8" s="67"/>
      <c r="HY8" s="67"/>
      <c r="HZ8" s="67"/>
    </row>
    <row r="9" s="30" customFormat="1" ht="22" customHeight="1" spans="1:234">
      <c r="A9" s="10"/>
      <c r="B9" s="10"/>
      <c r="C9" s="18" t="s">
        <v>99</v>
      </c>
      <c r="D9" s="19"/>
      <c r="E9" s="19"/>
      <c r="F9" s="19"/>
      <c r="G9" s="20"/>
      <c r="H9" s="16">
        <f>SUM(H5:H8)</f>
        <v>166.53</v>
      </c>
      <c r="I9" s="12"/>
      <c r="J9" s="43">
        <f>SUM(J5:J8)</f>
        <v>106181</v>
      </c>
      <c r="K9" s="68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67"/>
      <c r="Y9" s="67"/>
      <c r="Z9" s="67"/>
      <c r="AA9" s="67"/>
      <c r="AB9" s="67"/>
      <c r="AC9" s="67"/>
      <c r="AD9" s="67"/>
      <c r="AE9" s="67"/>
      <c r="AF9" s="67"/>
      <c r="AG9" s="67"/>
      <c r="AH9" s="67"/>
      <c r="AI9" s="67"/>
      <c r="AJ9" s="67"/>
      <c r="AK9" s="67"/>
      <c r="AL9" s="67"/>
      <c r="AM9" s="67"/>
      <c r="AN9" s="67"/>
      <c r="AO9" s="67"/>
      <c r="AP9" s="67"/>
      <c r="AQ9" s="67"/>
      <c r="AR9" s="67"/>
      <c r="AS9" s="67"/>
      <c r="AT9" s="67"/>
      <c r="AU9" s="67"/>
      <c r="AV9" s="67"/>
      <c r="AW9" s="67"/>
      <c r="AX9" s="67"/>
      <c r="AY9" s="67"/>
      <c r="AZ9" s="67"/>
      <c r="BA9" s="67"/>
      <c r="BB9" s="67"/>
      <c r="BC9" s="67"/>
      <c r="BD9" s="67"/>
      <c r="BE9" s="67"/>
      <c r="BF9" s="67"/>
      <c r="BG9" s="67"/>
      <c r="BH9" s="67"/>
      <c r="BI9" s="67"/>
      <c r="BJ9" s="67"/>
      <c r="BK9" s="67"/>
      <c r="BL9" s="67"/>
      <c r="BM9" s="67"/>
      <c r="BN9" s="67"/>
      <c r="BO9" s="67"/>
      <c r="BP9" s="67"/>
      <c r="BQ9" s="67"/>
      <c r="BR9" s="67"/>
      <c r="BS9" s="67"/>
      <c r="BT9" s="67"/>
      <c r="BU9" s="67"/>
      <c r="BV9" s="67"/>
      <c r="BW9" s="67"/>
      <c r="BX9" s="67"/>
      <c r="BY9" s="67"/>
      <c r="BZ9" s="67"/>
      <c r="CA9" s="67"/>
      <c r="CB9" s="67"/>
      <c r="CC9" s="67"/>
      <c r="CD9" s="67"/>
      <c r="CE9" s="67"/>
      <c r="CF9" s="67"/>
      <c r="CG9" s="67"/>
      <c r="CH9" s="67"/>
      <c r="CI9" s="67"/>
      <c r="CJ9" s="67"/>
      <c r="CK9" s="67"/>
      <c r="CL9" s="67"/>
      <c r="CM9" s="67"/>
      <c r="CN9" s="67"/>
      <c r="CO9" s="67"/>
      <c r="CP9" s="67"/>
      <c r="CQ9" s="67"/>
      <c r="CR9" s="67"/>
      <c r="CS9" s="67"/>
      <c r="CT9" s="67"/>
      <c r="CU9" s="67"/>
      <c r="CV9" s="67"/>
      <c r="CW9" s="67"/>
      <c r="CX9" s="67"/>
      <c r="CY9" s="67"/>
      <c r="CZ9" s="67"/>
      <c r="DA9" s="67"/>
      <c r="DB9" s="67"/>
      <c r="DC9" s="67"/>
      <c r="DD9" s="67"/>
      <c r="DE9" s="67"/>
      <c r="DF9" s="67"/>
      <c r="DG9" s="67"/>
      <c r="DH9" s="67"/>
      <c r="DI9" s="67"/>
      <c r="DJ9" s="67"/>
      <c r="DK9" s="67"/>
      <c r="DL9" s="67"/>
      <c r="DM9" s="67"/>
      <c r="DN9" s="67"/>
      <c r="DO9" s="67"/>
      <c r="DP9" s="67"/>
      <c r="DQ9" s="67"/>
      <c r="DR9" s="67"/>
      <c r="DS9" s="67"/>
      <c r="DT9" s="67"/>
      <c r="DU9" s="67"/>
      <c r="DV9" s="67"/>
      <c r="DW9" s="67"/>
      <c r="DX9" s="67"/>
      <c r="DY9" s="67"/>
      <c r="DZ9" s="67"/>
      <c r="EA9" s="67"/>
      <c r="EB9" s="67"/>
      <c r="EC9" s="67"/>
      <c r="ED9" s="67"/>
      <c r="EE9" s="67"/>
      <c r="EF9" s="67"/>
      <c r="EG9" s="67"/>
      <c r="EH9" s="67"/>
      <c r="EI9" s="67"/>
      <c r="EJ9" s="67"/>
      <c r="EK9" s="67"/>
      <c r="EL9" s="67"/>
      <c r="EM9" s="67"/>
      <c r="EN9" s="67"/>
      <c r="EO9" s="67"/>
      <c r="EP9" s="67"/>
      <c r="EQ9" s="67"/>
      <c r="ER9" s="67"/>
      <c r="ES9" s="67"/>
      <c r="ET9" s="67"/>
      <c r="EU9" s="67"/>
      <c r="EV9" s="67"/>
      <c r="EW9" s="67"/>
      <c r="EX9" s="67"/>
      <c r="EY9" s="67"/>
      <c r="EZ9" s="67"/>
      <c r="FA9" s="67"/>
      <c r="FB9" s="67"/>
      <c r="FC9" s="67"/>
      <c r="FD9" s="67"/>
      <c r="FE9" s="67"/>
      <c r="FF9" s="67"/>
      <c r="FG9" s="67"/>
      <c r="FH9" s="67"/>
      <c r="FI9" s="67"/>
      <c r="FJ9" s="67"/>
      <c r="FK9" s="67"/>
      <c r="FL9" s="67"/>
      <c r="FM9" s="67"/>
      <c r="FN9" s="67"/>
      <c r="FO9" s="67"/>
      <c r="FP9" s="67"/>
      <c r="FQ9" s="67"/>
      <c r="FR9" s="67"/>
      <c r="FS9" s="67"/>
      <c r="FT9" s="67"/>
      <c r="FU9" s="67"/>
      <c r="FV9" s="67"/>
      <c r="FW9" s="67"/>
      <c r="FX9" s="67"/>
      <c r="FY9" s="67"/>
      <c r="FZ9" s="67"/>
      <c r="GA9" s="67"/>
      <c r="GB9" s="67"/>
      <c r="GC9" s="67"/>
      <c r="GD9" s="67"/>
      <c r="GE9" s="67"/>
      <c r="GF9" s="67"/>
      <c r="GG9" s="67"/>
      <c r="GH9" s="67"/>
      <c r="GI9" s="67"/>
      <c r="GJ9" s="67"/>
      <c r="GK9" s="67"/>
      <c r="GL9" s="67"/>
      <c r="GM9" s="67"/>
      <c r="GN9" s="67"/>
      <c r="GO9" s="67"/>
      <c r="GP9" s="67"/>
      <c r="GQ9" s="67"/>
      <c r="GR9" s="67"/>
      <c r="GS9" s="67"/>
      <c r="GT9" s="67"/>
      <c r="GU9" s="67"/>
      <c r="GV9" s="67"/>
      <c r="GW9" s="67"/>
      <c r="GX9" s="67"/>
      <c r="GY9" s="67"/>
      <c r="GZ9" s="67"/>
      <c r="HA9" s="67"/>
      <c r="HB9" s="67"/>
      <c r="HC9" s="67"/>
      <c r="HD9" s="67"/>
      <c r="HE9" s="67"/>
      <c r="HF9" s="67"/>
      <c r="HG9" s="67"/>
      <c r="HH9" s="67"/>
      <c r="HI9" s="67"/>
      <c r="HJ9" s="67"/>
      <c r="HK9" s="67"/>
      <c r="HL9" s="67"/>
      <c r="HM9" s="67"/>
      <c r="HN9" s="67"/>
      <c r="HO9" s="67"/>
      <c r="HP9" s="67"/>
      <c r="HQ9" s="67"/>
      <c r="HR9" s="67"/>
      <c r="HS9" s="67"/>
      <c r="HT9" s="67"/>
      <c r="HU9" s="67"/>
      <c r="HV9" s="67"/>
      <c r="HW9" s="67"/>
      <c r="HX9" s="67"/>
      <c r="HY9" s="67"/>
      <c r="HZ9" s="67"/>
    </row>
    <row r="10" s="59" customFormat="1" ht="22" customHeight="1" spans="1:11">
      <c r="A10" s="71" t="s">
        <v>100</v>
      </c>
      <c r="B10" s="23"/>
      <c r="C10" s="23"/>
      <c r="D10" s="23"/>
      <c r="E10" s="23"/>
      <c r="F10" s="23"/>
      <c r="G10" s="23"/>
      <c r="H10" s="65"/>
      <c r="I10" s="65"/>
      <c r="J10" s="65"/>
      <c r="K10" s="70"/>
    </row>
    <row r="11" s="30" customFormat="1" ht="22" customHeight="1" spans="1:11">
      <c r="A11" s="10" t="s">
        <v>101</v>
      </c>
      <c r="B11" s="11" t="s">
        <v>102</v>
      </c>
      <c r="C11" s="16" t="s">
        <v>103</v>
      </c>
      <c r="D11" s="16"/>
      <c r="E11" s="16"/>
      <c r="F11" s="16"/>
      <c r="G11" s="16" t="s">
        <v>104</v>
      </c>
      <c r="H11" s="12" t="s">
        <v>105</v>
      </c>
      <c r="I11" s="11" t="s">
        <v>88</v>
      </c>
      <c r="J11" s="41" t="s">
        <v>89</v>
      </c>
      <c r="K11" s="10" t="s">
        <v>106</v>
      </c>
    </row>
    <row r="12" s="30" customFormat="1" ht="18" customHeight="1" spans="1:234">
      <c r="A12" s="10"/>
      <c r="B12" s="10" t="s">
        <v>204</v>
      </c>
      <c r="C12" s="10" t="s">
        <v>517</v>
      </c>
      <c r="D12" s="10"/>
      <c r="E12" s="10"/>
      <c r="F12" s="10"/>
      <c r="G12" s="16" t="s">
        <v>109</v>
      </c>
      <c r="H12" s="12">
        <f>11.5*3.2</f>
        <v>36.8</v>
      </c>
      <c r="I12" s="25">
        <v>110</v>
      </c>
      <c r="J12" s="41">
        <f>H12*I12</f>
        <v>4048</v>
      </c>
      <c r="K12" s="68"/>
      <c r="L12" s="67"/>
      <c r="M12" s="67"/>
      <c r="N12" s="67"/>
      <c r="O12" s="67"/>
      <c r="P12" s="67"/>
      <c r="Q12" s="67"/>
      <c r="R12" s="67"/>
      <c r="S12" s="67"/>
      <c r="T12" s="67"/>
      <c r="U12" s="67"/>
      <c r="V12" s="67"/>
      <c r="W12" s="67"/>
      <c r="X12" s="67"/>
      <c r="Y12" s="67"/>
      <c r="Z12" s="67"/>
      <c r="AA12" s="67"/>
      <c r="AB12" s="67"/>
      <c r="AC12" s="67"/>
      <c r="AD12" s="67"/>
      <c r="AE12" s="67"/>
      <c r="AF12" s="67"/>
      <c r="AG12" s="67"/>
      <c r="AH12" s="67"/>
      <c r="AI12" s="67"/>
      <c r="AJ12" s="67"/>
      <c r="AK12" s="67"/>
      <c r="AL12" s="67"/>
      <c r="AM12" s="67"/>
      <c r="AN12" s="67"/>
      <c r="AO12" s="67"/>
      <c r="AP12" s="67"/>
      <c r="AQ12" s="67"/>
      <c r="AR12" s="67"/>
      <c r="AS12" s="67"/>
      <c r="AT12" s="67"/>
      <c r="AU12" s="67"/>
      <c r="AV12" s="67"/>
      <c r="AW12" s="67"/>
      <c r="AX12" s="67"/>
      <c r="AY12" s="67"/>
      <c r="AZ12" s="67"/>
      <c r="BA12" s="67"/>
      <c r="BB12" s="67"/>
      <c r="BC12" s="67"/>
      <c r="BD12" s="67"/>
      <c r="BE12" s="67"/>
      <c r="BF12" s="67"/>
      <c r="BG12" s="67"/>
      <c r="BH12" s="67"/>
      <c r="BI12" s="67"/>
      <c r="BJ12" s="67"/>
      <c r="BK12" s="67"/>
      <c r="BL12" s="67"/>
      <c r="BM12" s="67"/>
      <c r="BN12" s="67"/>
      <c r="BO12" s="67"/>
      <c r="BP12" s="67"/>
      <c r="BQ12" s="67"/>
      <c r="BR12" s="67"/>
      <c r="BS12" s="67"/>
      <c r="BT12" s="67"/>
      <c r="BU12" s="67"/>
      <c r="BV12" s="67"/>
      <c r="BW12" s="67"/>
      <c r="BX12" s="67"/>
      <c r="BY12" s="67"/>
      <c r="BZ12" s="67"/>
      <c r="CA12" s="67"/>
      <c r="CB12" s="67"/>
      <c r="CC12" s="67"/>
      <c r="CD12" s="67"/>
      <c r="CE12" s="67"/>
      <c r="CF12" s="67"/>
      <c r="CG12" s="67"/>
      <c r="CH12" s="67"/>
      <c r="CI12" s="67"/>
      <c r="CJ12" s="67"/>
      <c r="CK12" s="67"/>
      <c r="CL12" s="67"/>
      <c r="CM12" s="67"/>
      <c r="CN12" s="67"/>
      <c r="CO12" s="67"/>
      <c r="CP12" s="67"/>
      <c r="CQ12" s="67"/>
      <c r="CR12" s="67"/>
      <c r="CS12" s="67"/>
      <c r="CT12" s="67"/>
      <c r="CU12" s="67"/>
      <c r="CV12" s="67"/>
      <c r="CW12" s="67"/>
      <c r="CX12" s="67"/>
      <c r="CY12" s="67"/>
      <c r="CZ12" s="67"/>
      <c r="DA12" s="67"/>
      <c r="DB12" s="67"/>
      <c r="DC12" s="67"/>
      <c r="DD12" s="67"/>
      <c r="DE12" s="67"/>
      <c r="DF12" s="67"/>
      <c r="DG12" s="67"/>
      <c r="DH12" s="67"/>
      <c r="DI12" s="67"/>
      <c r="DJ12" s="67"/>
      <c r="DK12" s="67"/>
      <c r="DL12" s="67"/>
      <c r="DM12" s="67"/>
      <c r="DN12" s="67"/>
      <c r="DO12" s="67"/>
      <c r="DP12" s="67"/>
      <c r="DQ12" s="67"/>
      <c r="DR12" s="67"/>
      <c r="DS12" s="67"/>
      <c r="DT12" s="67"/>
      <c r="DU12" s="67"/>
      <c r="DV12" s="67"/>
      <c r="DW12" s="67"/>
      <c r="DX12" s="67"/>
      <c r="DY12" s="67"/>
      <c r="DZ12" s="67"/>
      <c r="EA12" s="67"/>
      <c r="EB12" s="67"/>
      <c r="EC12" s="67"/>
      <c r="ED12" s="67"/>
      <c r="EE12" s="67"/>
      <c r="EF12" s="67"/>
      <c r="EG12" s="67"/>
      <c r="EH12" s="67"/>
      <c r="EI12" s="67"/>
      <c r="EJ12" s="67"/>
      <c r="EK12" s="67"/>
      <c r="EL12" s="67"/>
      <c r="EM12" s="67"/>
      <c r="EN12" s="67"/>
      <c r="EO12" s="67"/>
      <c r="EP12" s="67"/>
      <c r="EQ12" s="67"/>
      <c r="ER12" s="67"/>
      <c r="ES12" s="67"/>
      <c r="ET12" s="67"/>
      <c r="EU12" s="67"/>
      <c r="EV12" s="67"/>
      <c r="EW12" s="67"/>
      <c r="EX12" s="67"/>
      <c r="EY12" s="67"/>
      <c r="EZ12" s="67"/>
      <c r="FA12" s="67"/>
      <c r="FB12" s="67"/>
      <c r="FC12" s="67"/>
      <c r="FD12" s="67"/>
      <c r="FE12" s="67"/>
      <c r="FF12" s="67"/>
      <c r="FG12" s="67"/>
      <c r="FH12" s="67"/>
      <c r="FI12" s="67"/>
      <c r="FJ12" s="67"/>
      <c r="FK12" s="67"/>
      <c r="FL12" s="67"/>
      <c r="FM12" s="67"/>
      <c r="FN12" s="67"/>
      <c r="FO12" s="67"/>
      <c r="FP12" s="67"/>
      <c r="FQ12" s="67"/>
      <c r="FR12" s="67"/>
      <c r="FS12" s="67"/>
      <c r="FT12" s="67"/>
      <c r="FU12" s="67"/>
      <c r="FV12" s="67"/>
      <c r="FW12" s="67"/>
      <c r="FX12" s="67"/>
      <c r="FY12" s="67"/>
      <c r="FZ12" s="67"/>
      <c r="GA12" s="67"/>
      <c r="GB12" s="67"/>
      <c r="GC12" s="67"/>
      <c r="GD12" s="67"/>
      <c r="GE12" s="67"/>
      <c r="GF12" s="67"/>
      <c r="GG12" s="67"/>
      <c r="GH12" s="67"/>
      <c r="GI12" s="67"/>
      <c r="GJ12" s="67"/>
      <c r="GK12" s="67"/>
      <c r="GL12" s="67"/>
      <c r="GM12" s="67"/>
      <c r="GN12" s="67"/>
      <c r="GO12" s="67"/>
      <c r="GP12" s="67"/>
      <c r="GQ12" s="67"/>
      <c r="GR12" s="67"/>
      <c r="GS12" s="67"/>
      <c r="GT12" s="67"/>
      <c r="GU12" s="67"/>
      <c r="GV12" s="67"/>
      <c r="GW12" s="67"/>
      <c r="GX12" s="67"/>
      <c r="GY12" s="67"/>
      <c r="GZ12" s="67"/>
      <c r="HA12" s="67"/>
      <c r="HB12" s="67"/>
      <c r="HC12" s="67"/>
      <c r="HD12" s="67"/>
      <c r="HE12" s="67"/>
      <c r="HF12" s="67"/>
      <c r="HG12" s="67"/>
      <c r="HH12" s="67"/>
      <c r="HI12" s="67"/>
      <c r="HJ12" s="67"/>
      <c r="HK12" s="67"/>
      <c r="HL12" s="67"/>
      <c r="HM12" s="67"/>
      <c r="HN12" s="67"/>
      <c r="HO12" s="67"/>
      <c r="HP12" s="67"/>
      <c r="HQ12" s="67"/>
      <c r="HR12" s="67"/>
      <c r="HS12" s="67"/>
      <c r="HT12" s="67"/>
      <c r="HU12" s="67"/>
      <c r="HV12" s="67"/>
      <c r="HW12" s="67"/>
      <c r="HX12" s="67"/>
      <c r="HY12" s="67"/>
      <c r="HZ12" s="67"/>
    </row>
    <row r="13" s="30" customFormat="1" ht="30" customHeight="1" spans="1:234">
      <c r="A13" s="10"/>
      <c r="B13" s="10"/>
      <c r="C13" s="10"/>
      <c r="D13" s="10"/>
      <c r="E13" s="10"/>
      <c r="F13" s="10"/>
      <c r="G13" s="16"/>
      <c r="H13" s="25"/>
      <c r="I13" s="25"/>
      <c r="J13" s="41"/>
      <c r="K13" s="68"/>
      <c r="L13" s="67"/>
      <c r="M13" s="67"/>
      <c r="N13" s="67"/>
      <c r="O13" s="67"/>
      <c r="P13" s="67"/>
      <c r="Q13" s="67"/>
      <c r="R13" s="67"/>
      <c r="S13" s="67"/>
      <c r="T13" s="67"/>
      <c r="U13" s="67"/>
      <c r="V13" s="67"/>
      <c r="W13" s="67"/>
      <c r="X13" s="67"/>
      <c r="Y13" s="67"/>
      <c r="Z13" s="67"/>
      <c r="AA13" s="67"/>
      <c r="AB13" s="67"/>
      <c r="AC13" s="67"/>
      <c r="AD13" s="67"/>
      <c r="AE13" s="67"/>
      <c r="AF13" s="67"/>
      <c r="AG13" s="67"/>
      <c r="AH13" s="67"/>
      <c r="AI13" s="67"/>
      <c r="AJ13" s="67"/>
      <c r="AK13" s="67"/>
      <c r="AL13" s="67"/>
      <c r="AM13" s="67"/>
      <c r="AN13" s="67"/>
      <c r="AO13" s="67"/>
      <c r="AP13" s="67"/>
      <c r="AQ13" s="67"/>
      <c r="AR13" s="67"/>
      <c r="AS13" s="67"/>
      <c r="AT13" s="67"/>
      <c r="AU13" s="67"/>
      <c r="AV13" s="67"/>
      <c r="AW13" s="67"/>
      <c r="AX13" s="67"/>
      <c r="AY13" s="67"/>
      <c r="AZ13" s="67"/>
      <c r="BA13" s="67"/>
      <c r="BB13" s="67"/>
      <c r="BC13" s="67"/>
      <c r="BD13" s="67"/>
      <c r="BE13" s="67"/>
      <c r="BF13" s="67"/>
      <c r="BG13" s="67"/>
      <c r="BH13" s="67"/>
      <c r="BI13" s="67"/>
      <c r="BJ13" s="67"/>
      <c r="BK13" s="67"/>
      <c r="BL13" s="67"/>
      <c r="BM13" s="67"/>
      <c r="BN13" s="67"/>
      <c r="BO13" s="67"/>
      <c r="BP13" s="67"/>
      <c r="BQ13" s="67"/>
      <c r="BR13" s="67"/>
      <c r="BS13" s="67"/>
      <c r="BT13" s="67"/>
      <c r="BU13" s="67"/>
      <c r="BV13" s="67"/>
      <c r="BW13" s="67"/>
      <c r="BX13" s="67"/>
      <c r="BY13" s="67"/>
      <c r="BZ13" s="67"/>
      <c r="CA13" s="67"/>
      <c r="CB13" s="67"/>
      <c r="CC13" s="67"/>
      <c r="CD13" s="67"/>
      <c r="CE13" s="67"/>
      <c r="CF13" s="67"/>
      <c r="CG13" s="67"/>
      <c r="CH13" s="67"/>
      <c r="CI13" s="67"/>
      <c r="CJ13" s="67"/>
      <c r="CK13" s="67"/>
      <c r="CL13" s="67"/>
      <c r="CM13" s="67"/>
      <c r="CN13" s="67"/>
      <c r="CO13" s="67"/>
      <c r="CP13" s="67"/>
      <c r="CQ13" s="67"/>
      <c r="CR13" s="67"/>
      <c r="CS13" s="67"/>
      <c r="CT13" s="67"/>
      <c r="CU13" s="67"/>
      <c r="CV13" s="67"/>
      <c r="CW13" s="67"/>
      <c r="CX13" s="67"/>
      <c r="CY13" s="67"/>
      <c r="CZ13" s="67"/>
      <c r="DA13" s="67"/>
      <c r="DB13" s="67"/>
      <c r="DC13" s="67"/>
      <c r="DD13" s="67"/>
      <c r="DE13" s="67"/>
      <c r="DF13" s="67"/>
      <c r="DG13" s="67"/>
      <c r="DH13" s="67"/>
      <c r="DI13" s="67"/>
      <c r="DJ13" s="67"/>
      <c r="DK13" s="67"/>
      <c r="DL13" s="67"/>
      <c r="DM13" s="67"/>
      <c r="DN13" s="67"/>
      <c r="DO13" s="67"/>
      <c r="DP13" s="67"/>
      <c r="DQ13" s="67"/>
      <c r="DR13" s="67"/>
      <c r="DS13" s="67"/>
      <c r="DT13" s="67"/>
      <c r="DU13" s="67"/>
      <c r="DV13" s="67"/>
      <c r="DW13" s="67"/>
      <c r="DX13" s="67"/>
      <c r="DY13" s="67"/>
      <c r="DZ13" s="67"/>
      <c r="EA13" s="67"/>
      <c r="EB13" s="67"/>
      <c r="EC13" s="67"/>
      <c r="ED13" s="67"/>
      <c r="EE13" s="67"/>
      <c r="EF13" s="67"/>
      <c r="EG13" s="67"/>
      <c r="EH13" s="67"/>
      <c r="EI13" s="67"/>
      <c r="EJ13" s="67"/>
      <c r="EK13" s="67"/>
      <c r="EL13" s="67"/>
      <c r="EM13" s="67"/>
      <c r="EN13" s="67"/>
      <c r="EO13" s="67"/>
      <c r="EP13" s="67"/>
      <c r="EQ13" s="67"/>
      <c r="ER13" s="67"/>
      <c r="ES13" s="67"/>
      <c r="ET13" s="67"/>
      <c r="EU13" s="67"/>
      <c r="EV13" s="67"/>
      <c r="EW13" s="67"/>
      <c r="EX13" s="67"/>
      <c r="EY13" s="67"/>
      <c r="EZ13" s="67"/>
      <c r="FA13" s="67"/>
      <c r="FB13" s="67"/>
      <c r="FC13" s="67"/>
      <c r="FD13" s="67"/>
      <c r="FE13" s="67"/>
      <c r="FF13" s="67"/>
      <c r="FG13" s="67"/>
      <c r="FH13" s="67"/>
      <c r="FI13" s="67"/>
      <c r="FJ13" s="67"/>
      <c r="FK13" s="67"/>
      <c r="FL13" s="67"/>
      <c r="FM13" s="67"/>
      <c r="FN13" s="67"/>
      <c r="FO13" s="67"/>
      <c r="FP13" s="67"/>
      <c r="FQ13" s="67"/>
      <c r="FR13" s="67"/>
      <c r="FS13" s="67"/>
      <c r="FT13" s="67"/>
      <c r="FU13" s="67"/>
      <c r="FV13" s="67"/>
      <c r="FW13" s="67"/>
      <c r="FX13" s="67"/>
      <c r="FY13" s="67"/>
      <c r="FZ13" s="67"/>
      <c r="GA13" s="67"/>
      <c r="GB13" s="67"/>
      <c r="GC13" s="67"/>
      <c r="GD13" s="67"/>
      <c r="GE13" s="67"/>
      <c r="GF13" s="67"/>
      <c r="GG13" s="67"/>
      <c r="GH13" s="67"/>
      <c r="GI13" s="67"/>
      <c r="GJ13" s="67"/>
      <c r="GK13" s="67"/>
      <c r="GL13" s="67"/>
      <c r="GM13" s="67"/>
      <c r="GN13" s="67"/>
      <c r="GO13" s="67"/>
      <c r="GP13" s="67"/>
      <c r="GQ13" s="67"/>
      <c r="GR13" s="67"/>
      <c r="GS13" s="67"/>
      <c r="GT13" s="67"/>
      <c r="GU13" s="67"/>
      <c r="GV13" s="67"/>
      <c r="GW13" s="67"/>
      <c r="GX13" s="67"/>
      <c r="GY13" s="67"/>
      <c r="GZ13" s="67"/>
      <c r="HA13" s="67"/>
      <c r="HB13" s="67"/>
      <c r="HC13" s="67"/>
      <c r="HD13" s="67"/>
      <c r="HE13" s="67"/>
      <c r="HF13" s="67"/>
      <c r="HG13" s="67"/>
      <c r="HH13" s="67"/>
      <c r="HI13" s="67"/>
      <c r="HJ13" s="67"/>
      <c r="HK13" s="67"/>
      <c r="HL13" s="67"/>
      <c r="HM13" s="67"/>
      <c r="HN13" s="67"/>
      <c r="HO13" s="67"/>
      <c r="HP13" s="67"/>
      <c r="HQ13" s="67"/>
      <c r="HR13" s="67"/>
      <c r="HS13" s="67"/>
      <c r="HT13" s="67"/>
      <c r="HU13" s="67"/>
      <c r="HV13" s="67"/>
      <c r="HW13" s="67"/>
      <c r="HX13" s="67"/>
      <c r="HY13" s="67"/>
      <c r="HZ13" s="67"/>
    </row>
    <row r="14" s="30" customFormat="1" ht="26" customHeight="1" spans="1:11">
      <c r="A14" s="10"/>
      <c r="B14" s="9" t="s">
        <v>99</v>
      </c>
      <c r="C14" s="9"/>
      <c r="D14" s="9"/>
      <c r="E14" s="9"/>
      <c r="F14" s="9"/>
      <c r="G14" s="12"/>
      <c r="H14" s="12"/>
      <c r="I14" s="12"/>
      <c r="J14" s="40">
        <f>SUM(J12:J13)</f>
        <v>4048</v>
      </c>
      <c r="K14" s="10"/>
    </row>
    <row r="15" s="30" customFormat="1" ht="25" customHeight="1" spans="1:11">
      <c r="A15" s="10"/>
      <c r="B15" s="26" t="s">
        <v>115</v>
      </c>
      <c r="C15" s="27"/>
      <c r="D15" s="27"/>
      <c r="E15" s="27"/>
      <c r="F15" s="28"/>
      <c r="G15" s="29"/>
      <c r="H15" s="29"/>
      <c r="I15" s="12"/>
      <c r="J15" s="40">
        <f>J14+J9</f>
        <v>110229</v>
      </c>
      <c r="K15" s="10"/>
    </row>
    <row r="16" s="30" customFormat="1" ht="19.5" customHeight="1" spans="3:10">
      <c r="C16" s="31"/>
      <c r="D16" s="32"/>
      <c r="E16" s="32"/>
      <c r="F16" s="32"/>
      <c r="G16" s="33" t="s">
        <v>116</v>
      </c>
      <c r="H16" s="33"/>
      <c r="I16" s="33"/>
      <c r="J16" s="33"/>
    </row>
    <row r="17" s="30" customFormat="1" ht="19.5" customHeight="1" spans="2:10">
      <c r="B17" s="34"/>
      <c r="C17" s="35"/>
      <c r="D17" s="36"/>
      <c r="E17" s="36"/>
      <c r="F17" s="36"/>
      <c r="G17" s="37">
        <v>44768</v>
      </c>
      <c r="H17" s="37"/>
      <c r="I17" s="37"/>
      <c r="J17" s="37"/>
    </row>
    <row r="18" s="30" customFormat="1" ht="27" customHeight="1" spans="4:9">
      <c r="D18" s="60"/>
      <c r="E18" s="60"/>
      <c r="F18" s="60"/>
      <c r="G18" s="60"/>
      <c r="H18" s="60"/>
      <c r="I18" s="61"/>
    </row>
    <row r="19" s="30" customFormat="1" ht="24" customHeight="1" spans="4:9">
      <c r="D19" s="60"/>
      <c r="E19" s="60"/>
      <c r="F19" s="60"/>
      <c r="G19" s="60"/>
      <c r="H19" s="60"/>
      <c r="I19" s="61"/>
    </row>
  </sheetData>
  <mergeCells count="20">
    <mergeCell ref="A1:K1"/>
    <mergeCell ref="E2:F2"/>
    <mergeCell ref="H2:I2"/>
    <mergeCell ref="A3:K3"/>
    <mergeCell ref="C4:G4"/>
    <mergeCell ref="C5:G5"/>
    <mergeCell ref="C6:G6"/>
    <mergeCell ref="C7:G7"/>
    <mergeCell ref="C8:G8"/>
    <mergeCell ref="C9:G9"/>
    <mergeCell ref="A10:K10"/>
    <mergeCell ref="C11:F11"/>
    <mergeCell ref="C12:F12"/>
    <mergeCell ref="C13:F13"/>
    <mergeCell ref="B14:F14"/>
    <mergeCell ref="B15:F15"/>
    <mergeCell ref="C16:D16"/>
    <mergeCell ref="G16:J16"/>
    <mergeCell ref="C17:D17"/>
    <mergeCell ref="G17:J17"/>
  </mergeCells>
  <printOptions horizontalCentered="1"/>
  <pageMargins left="0.314583333333333" right="0.314583333333333" top="0.786805555555556" bottom="0.708333333333333" header="0.5" footer="0.5"/>
  <pageSetup paperSize="9" orientation="landscape" horizontalDpi="600"/>
  <headerFooter>
    <oddFooter>&amp;C第 &amp;P 页，共 &amp;N 页</oddFooter>
  </headerFooter>
</worksheet>
</file>

<file path=xl/worksheets/sheet5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IA19"/>
  <sheetViews>
    <sheetView workbookViewId="0">
      <selection activeCell="E220" sqref="E220"/>
    </sheetView>
  </sheetViews>
  <sheetFormatPr defaultColWidth="9" defaultRowHeight="12.75"/>
  <cols>
    <col min="1" max="1" width="6.875" style="30" customWidth="1"/>
    <col min="2" max="2" width="9.5" style="30" customWidth="1"/>
    <col min="3" max="3" width="12.375" style="30" customWidth="1"/>
    <col min="4" max="4" width="12.625" style="60" customWidth="1"/>
    <col min="5" max="5" width="7.875" style="60" customWidth="1"/>
    <col min="6" max="6" width="11.625" style="60" customWidth="1"/>
    <col min="7" max="7" width="10.875" style="60" customWidth="1"/>
    <col min="8" max="8" width="14.375" style="60" customWidth="1"/>
    <col min="9" max="9" width="14.875" style="61" customWidth="1"/>
    <col min="10" max="10" width="17.125" style="30" customWidth="1"/>
    <col min="11" max="11" width="21.625" style="30" customWidth="1"/>
    <col min="12" max="12" width="13" style="30" customWidth="1"/>
    <col min="13" max="32" width="9" style="30"/>
    <col min="33" max="16384" width="5.625" style="30"/>
  </cols>
  <sheetData>
    <row r="1" s="58" customFormat="1" ht="30" customHeight="1" spans="1:227">
      <c r="A1" s="4" t="s">
        <v>74</v>
      </c>
      <c r="B1" s="5"/>
      <c r="C1" s="5"/>
      <c r="D1" s="5"/>
      <c r="E1" s="5"/>
      <c r="F1" s="5"/>
      <c r="G1" s="5"/>
      <c r="H1" s="5"/>
      <c r="I1" s="5"/>
      <c r="J1" s="5"/>
      <c r="K1" s="5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  <c r="AB1" s="66"/>
      <c r="AC1" s="66"/>
      <c r="AD1" s="66"/>
      <c r="AE1" s="66"/>
      <c r="AF1" s="66"/>
      <c r="AG1" s="66"/>
      <c r="AH1" s="66"/>
      <c r="AI1" s="66"/>
      <c r="AJ1" s="66"/>
      <c r="AK1" s="66"/>
      <c r="AL1" s="66"/>
      <c r="AM1" s="66"/>
      <c r="AN1" s="66"/>
      <c r="AO1" s="66"/>
      <c r="AP1" s="66"/>
      <c r="AQ1" s="66"/>
      <c r="AR1" s="66"/>
      <c r="AS1" s="66"/>
      <c r="AT1" s="66"/>
      <c r="AU1" s="66"/>
      <c r="AV1" s="66"/>
      <c r="AW1" s="66"/>
      <c r="AX1" s="66"/>
      <c r="AY1" s="66"/>
      <c r="AZ1" s="66"/>
      <c r="BA1" s="66"/>
      <c r="BB1" s="66"/>
      <c r="BC1" s="66"/>
      <c r="BD1" s="66"/>
      <c r="BE1" s="66"/>
      <c r="BF1" s="66"/>
      <c r="BG1" s="66"/>
      <c r="BH1" s="66"/>
      <c r="BI1" s="66"/>
      <c r="BJ1" s="66"/>
      <c r="BK1" s="66"/>
      <c r="BL1" s="66"/>
      <c r="BM1" s="66"/>
      <c r="BN1" s="66"/>
      <c r="BO1" s="66"/>
      <c r="BP1" s="66"/>
      <c r="BQ1" s="66"/>
      <c r="BR1" s="66"/>
      <c r="BS1" s="66"/>
      <c r="BT1" s="66"/>
      <c r="BU1" s="66"/>
      <c r="BV1" s="66"/>
      <c r="BW1" s="66"/>
      <c r="BX1" s="66"/>
      <c r="BY1" s="66"/>
      <c r="BZ1" s="66"/>
      <c r="CA1" s="66"/>
      <c r="CB1" s="66"/>
      <c r="CC1" s="66"/>
      <c r="CD1" s="66"/>
      <c r="CE1" s="66"/>
      <c r="CF1" s="66"/>
      <c r="CG1" s="66"/>
      <c r="CH1" s="66"/>
      <c r="CI1" s="66"/>
      <c r="CJ1" s="66"/>
      <c r="CK1" s="66"/>
      <c r="CL1" s="66"/>
      <c r="CM1" s="66"/>
      <c r="CN1" s="66"/>
      <c r="CO1" s="66"/>
      <c r="CP1" s="66"/>
      <c r="CQ1" s="66"/>
      <c r="CR1" s="66"/>
      <c r="CS1" s="66"/>
      <c r="CT1" s="66"/>
      <c r="CU1" s="66"/>
      <c r="CV1" s="66"/>
      <c r="CW1" s="66"/>
      <c r="CX1" s="66"/>
      <c r="CY1" s="66"/>
      <c r="CZ1" s="66"/>
      <c r="DA1" s="66"/>
      <c r="DB1" s="66"/>
      <c r="DC1" s="66"/>
      <c r="DD1" s="66"/>
      <c r="DE1" s="66"/>
      <c r="DF1" s="66"/>
      <c r="DG1" s="66"/>
      <c r="DH1" s="66"/>
      <c r="DI1" s="66"/>
      <c r="DJ1" s="66"/>
      <c r="DK1" s="66"/>
      <c r="DL1" s="66"/>
      <c r="DM1" s="66"/>
      <c r="DN1" s="66"/>
      <c r="DO1" s="66"/>
      <c r="DP1" s="66"/>
      <c r="DQ1" s="66"/>
      <c r="DR1" s="66"/>
      <c r="DS1" s="66"/>
      <c r="DT1" s="66"/>
      <c r="DU1" s="66"/>
      <c r="DV1" s="66"/>
      <c r="DW1" s="66"/>
      <c r="DX1" s="66"/>
      <c r="DY1" s="66"/>
      <c r="DZ1" s="66"/>
      <c r="EA1" s="66"/>
      <c r="EB1" s="66"/>
      <c r="EC1" s="66"/>
      <c r="ED1" s="66"/>
      <c r="EE1" s="66"/>
      <c r="EF1" s="66"/>
      <c r="EG1" s="66"/>
      <c r="EH1" s="66"/>
      <c r="EI1" s="66"/>
      <c r="EJ1" s="66"/>
      <c r="EK1" s="66"/>
      <c r="EL1" s="66"/>
      <c r="EM1" s="66"/>
      <c r="EN1" s="66"/>
      <c r="EO1" s="66"/>
      <c r="EP1" s="66"/>
      <c r="EQ1" s="66"/>
      <c r="ER1" s="66"/>
      <c r="ES1" s="66"/>
      <c r="ET1" s="66"/>
      <c r="EU1" s="66"/>
      <c r="EV1" s="66"/>
      <c r="EW1" s="66"/>
      <c r="EX1" s="66"/>
      <c r="EY1" s="66"/>
      <c r="EZ1" s="66"/>
      <c r="FA1" s="66"/>
      <c r="FB1" s="66"/>
      <c r="FC1" s="66"/>
      <c r="FD1" s="66"/>
      <c r="FE1" s="66"/>
      <c r="FF1" s="66"/>
      <c r="FG1" s="66"/>
      <c r="FH1" s="66"/>
      <c r="FI1" s="66"/>
      <c r="FJ1" s="66"/>
      <c r="FK1" s="66"/>
      <c r="FL1" s="66"/>
      <c r="FM1" s="66"/>
      <c r="FN1" s="66"/>
      <c r="FO1" s="66"/>
      <c r="FP1" s="66"/>
      <c r="FQ1" s="66"/>
      <c r="FR1" s="66"/>
      <c r="FS1" s="66"/>
      <c r="FT1" s="66"/>
      <c r="FU1" s="66"/>
      <c r="FV1" s="66"/>
      <c r="FW1" s="66"/>
      <c r="FX1" s="66"/>
      <c r="FY1" s="66"/>
      <c r="FZ1" s="66"/>
      <c r="GA1" s="66"/>
      <c r="GB1" s="66"/>
      <c r="GC1" s="66"/>
      <c r="GD1" s="66"/>
      <c r="GE1" s="66"/>
      <c r="GF1" s="66"/>
      <c r="GG1" s="66"/>
      <c r="GH1" s="66"/>
      <c r="GI1" s="66"/>
      <c r="GJ1" s="66"/>
      <c r="GK1" s="66"/>
      <c r="GL1" s="66"/>
      <c r="GM1" s="66"/>
      <c r="GN1" s="66"/>
      <c r="GO1" s="66"/>
      <c r="GP1" s="66"/>
      <c r="GQ1" s="66"/>
      <c r="GR1" s="66"/>
      <c r="GS1" s="66"/>
      <c r="GT1" s="66"/>
      <c r="GU1" s="66"/>
      <c r="GV1" s="66"/>
      <c r="GW1" s="66"/>
      <c r="GX1" s="66"/>
      <c r="GY1" s="66"/>
      <c r="GZ1" s="66"/>
      <c r="HA1" s="66"/>
      <c r="HB1" s="66"/>
      <c r="HC1" s="66"/>
      <c r="HD1" s="66"/>
      <c r="HE1" s="66"/>
      <c r="HF1" s="66"/>
      <c r="HG1" s="66"/>
      <c r="HH1" s="66"/>
      <c r="HI1" s="66"/>
      <c r="HJ1" s="66"/>
      <c r="HK1" s="66"/>
      <c r="HL1" s="66"/>
      <c r="HM1" s="66"/>
      <c r="HN1" s="66"/>
      <c r="HO1" s="66"/>
      <c r="HP1" s="66"/>
      <c r="HQ1" s="66"/>
      <c r="HR1" s="66"/>
      <c r="HS1" s="66"/>
    </row>
    <row r="2" s="30" customFormat="1" ht="26.1" customHeight="1" spans="1:234">
      <c r="A2" s="10" t="s">
        <v>75</v>
      </c>
      <c r="B2" s="7" t="s">
        <v>76</v>
      </c>
      <c r="C2" s="8" t="s">
        <v>518</v>
      </c>
      <c r="D2" s="7" t="s">
        <v>78</v>
      </c>
      <c r="E2" s="8" t="s">
        <v>145</v>
      </c>
      <c r="F2" s="8"/>
      <c r="G2" s="7" t="s">
        <v>80</v>
      </c>
      <c r="H2" s="10" t="s">
        <v>314</v>
      </c>
      <c r="I2" s="10"/>
      <c r="J2" s="7" t="s">
        <v>82</v>
      </c>
      <c r="K2" s="8">
        <v>1</v>
      </c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7"/>
      <c r="AD2" s="67"/>
      <c r="AE2" s="67"/>
      <c r="AF2" s="67"/>
      <c r="AG2" s="67"/>
      <c r="AH2" s="67"/>
      <c r="AI2" s="67"/>
      <c r="AJ2" s="67"/>
      <c r="AK2" s="67"/>
      <c r="AL2" s="67"/>
      <c r="AM2" s="67"/>
      <c r="AN2" s="67"/>
      <c r="AO2" s="67"/>
      <c r="AP2" s="67"/>
      <c r="AQ2" s="67"/>
      <c r="AR2" s="67"/>
      <c r="AS2" s="67"/>
      <c r="AT2" s="67"/>
      <c r="AU2" s="67"/>
      <c r="AV2" s="67"/>
      <c r="AW2" s="67"/>
      <c r="AX2" s="67"/>
      <c r="AY2" s="67"/>
      <c r="AZ2" s="67"/>
      <c r="BA2" s="67"/>
      <c r="BB2" s="67"/>
      <c r="BC2" s="67"/>
      <c r="BD2" s="67"/>
      <c r="BE2" s="67"/>
      <c r="BF2" s="67"/>
      <c r="BG2" s="67"/>
      <c r="BH2" s="67"/>
      <c r="BI2" s="67"/>
      <c r="BJ2" s="67"/>
      <c r="BK2" s="67"/>
      <c r="BL2" s="67"/>
      <c r="BM2" s="67"/>
      <c r="BN2" s="67"/>
      <c r="BO2" s="67"/>
      <c r="BP2" s="67"/>
      <c r="BQ2" s="67"/>
      <c r="BR2" s="67"/>
      <c r="BS2" s="67"/>
      <c r="BT2" s="67"/>
      <c r="BU2" s="67"/>
      <c r="BV2" s="67"/>
      <c r="BW2" s="67"/>
      <c r="BX2" s="67"/>
      <c r="BY2" s="67"/>
      <c r="BZ2" s="67"/>
      <c r="CA2" s="67"/>
      <c r="CB2" s="67"/>
      <c r="CC2" s="67"/>
      <c r="CD2" s="67"/>
      <c r="CE2" s="67"/>
      <c r="CF2" s="67"/>
      <c r="CG2" s="67"/>
      <c r="CH2" s="67"/>
      <c r="CI2" s="67"/>
      <c r="CJ2" s="67"/>
      <c r="CK2" s="67"/>
      <c r="CL2" s="67"/>
      <c r="CM2" s="67"/>
      <c r="CN2" s="67"/>
      <c r="CO2" s="67"/>
      <c r="CP2" s="67"/>
      <c r="CQ2" s="67"/>
      <c r="CR2" s="67"/>
      <c r="CS2" s="67"/>
      <c r="CT2" s="67"/>
      <c r="CU2" s="67"/>
      <c r="CV2" s="67"/>
      <c r="CW2" s="67"/>
      <c r="CX2" s="67"/>
      <c r="CY2" s="67"/>
      <c r="CZ2" s="67"/>
      <c r="DA2" s="67"/>
      <c r="DB2" s="67"/>
      <c r="DC2" s="67"/>
      <c r="DD2" s="67"/>
      <c r="DE2" s="67"/>
      <c r="DF2" s="67"/>
      <c r="DG2" s="67"/>
      <c r="DH2" s="67"/>
      <c r="DI2" s="67"/>
      <c r="DJ2" s="67"/>
      <c r="DK2" s="67"/>
      <c r="DL2" s="67"/>
      <c r="DM2" s="67"/>
      <c r="DN2" s="67"/>
      <c r="DO2" s="67"/>
      <c r="DP2" s="67"/>
      <c r="DQ2" s="67"/>
      <c r="DR2" s="67"/>
      <c r="DS2" s="67"/>
      <c r="DT2" s="67"/>
      <c r="DU2" s="67"/>
      <c r="DV2" s="67"/>
      <c r="DW2" s="67"/>
      <c r="DX2" s="67"/>
      <c r="DY2" s="67"/>
      <c r="DZ2" s="67"/>
      <c r="EA2" s="67"/>
      <c r="EB2" s="67"/>
      <c r="EC2" s="67"/>
      <c r="ED2" s="67"/>
      <c r="EE2" s="67"/>
      <c r="EF2" s="67"/>
      <c r="EG2" s="67"/>
      <c r="EH2" s="67"/>
      <c r="EI2" s="67"/>
      <c r="EJ2" s="67"/>
      <c r="EK2" s="67"/>
      <c r="EL2" s="67"/>
      <c r="EM2" s="67"/>
      <c r="EN2" s="67"/>
      <c r="EO2" s="67"/>
      <c r="EP2" s="67"/>
      <c r="EQ2" s="67"/>
      <c r="ER2" s="67"/>
      <c r="ES2" s="67"/>
      <c r="ET2" s="67"/>
      <c r="EU2" s="67"/>
      <c r="EV2" s="67"/>
      <c r="EW2" s="67"/>
      <c r="EX2" s="67"/>
      <c r="EY2" s="67"/>
      <c r="EZ2" s="67"/>
      <c r="FA2" s="67"/>
      <c r="FB2" s="67"/>
      <c r="FC2" s="67"/>
      <c r="FD2" s="67"/>
      <c r="FE2" s="67"/>
      <c r="FF2" s="67"/>
      <c r="FG2" s="67"/>
      <c r="FH2" s="67"/>
      <c r="FI2" s="67"/>
      <c r="FJ2" s="67"/>
      <c r="FK2" s="67"/>
      <c r="FL2" s="67"/>
      <c r="FM2" s="67"/>
      <c r="FN2" s="67"/>
      <c r="FO2" s="67"/>
      <c r="FP2" s="67"/>
      <c r="FQ2" s="67"/>
      <c r="FR2" s="67"/>
      <c r="FS2" s="67"/>
      <c r="FT2" s="67"/>
      <c r="FU2" s="67"/>
      <c r="FV2" s="67"/>
      <c r="FW2" s="67"/>
      <c r="FX2" s="67"/>
      <c r="FY2" s="67"/>
      <c r="FZ2" s="67"/>
      <c r="GA2" s="67"/>
      <c r="GB2" s="67"/>
      <c r="GC2" s="67"/>
      <c r="GD2" s="67"/>
      <c r="GE2" s="67"/>
      <c r="GF2" s="67"/>
      <c r="GG2" s="67"/>
      <c r="GH2" s="67"/>
      <c r="GI2" s="67"/>
      <c r="GJ2" s="67"/>
      <c r="GK2" s="67"/>
      <c r="GL2" s="67"/>
      <c r="GM2" s="67"/>
      <c r="GN2" s="67"/>
      <c r="GO2" s="67"/>
      <c r="GP2" s="67"/>
      <c r="GQ2" s="67"/>
      <c r="GR2" s="67"/>
      <c r="GS2" s="67"/>
      <c r="GT2" s="67"/>
      <c r="GU2" s="67"/>
      <c r="GV2" s="67"/>
      <c r="GW2" s="67"/>
      <c r="GX2" s="67"/>
      <c r="GY2" s="67"/>
      <c r="GZ2" s="67"/>
      <c r="HA2" s="67"/>
      <c r="HB2" s="67"/>
      <c r="HC2" s="67"/>
      <c r="HD2" s="67"/>
      <c r="HE2" s="67"/>
      <c r="HF2" s="67"/>
      <c r="HG2" s="67"/>
      <c r="HH2" s="67"/>
      <c r="HI2" s="67"/>
      <c r="HJ2" s="67"/>
      <c r="HK2" s="67"/>
      <c r="HL2" s="67"/>
      <c r="HM2" s="67"/>
      <c r="HN2" s="67"/>
      <c r="HO2" s="67"/>
      <c r="HP2" s="67"/>
      <c r="HQ2" s="67"/>
      <c r="HR2" s="67"/>
      <c r="HS2" s="67"/>
      <c r="HT2" s="67"/>
      <c r="HU2" s="67"/>
      <c r="HV2" s="67"/>
      <c r="HW2" s="67"/>
      <c r="HX2" s="67"/>
      <c r="HY2" s="67"/>
      <c r="HZ2" s="67"/>
    </row>
    <row r="3" s="30" customFormat="1" ht="22" customHeight="1" spans="1:235">
      <c r="A3" s="9" t="s">
        <v>83</v>
      </c>
      <c r="B3" s="9"/>
      <c r="C3" s="9"/>
      <c r="D3" s="9"/>
      <c r="E3" s="9"/>
      <c r="F3" s="9"/>
      <c r="G3" s="9"/>
      <c r="H3" s="9"/>
      <c r="I3" s="9"/>
      <c r="J3" s="9"/>
      <c r="K3" s="9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  <c r="AC3" s="67"/>
      <c r="AD3" s="67"/>
      <c r="AE3" s="67"/>
      <c r="AF3" s="67"/>
      <c r="AG3" s="67"/>
      <c r="AH3" s="67"/>
      <c r="AI3" s="67"/>
      <c r="AJ3" s="67"/>
      <c r="AK3" s="67"/>
      <c r="AL3" s="67"/>
      <c r="AM3" s="67"/>
      <c r="AN3" s="67"/>
      <c r="AO3" s="67"/>
      <c r="AP3" s="67"/>
      <c r="AQ3" s="67"/>
      <c r="AR3" s="67"/>
      <c r="AS3" s="67"/>
      <c r="AT3" s="67"/>
      <c r="AU3" s="67"/>
      <c r="AV3" s="67"/>
      <c r="AW3" s="67"/>
      <c r="AX3" s="67"/>
      <c r="AY3" s="67"/>
      <c r="AZ3" s="67"/>
      <c r="BA3" s="67"/>
      <c r="BB3" s="67"/>
      <c r="BC3" s="67"/>
      <c r="BD3" s="67"/>
      <c r="BE3" s="67"/>
      <c r="BF3" s="67"/>
      <c r="BG3" s="67"/>
      <c r="BH3" s="67"/>
      <c r="BI3" s="67"/>
      <c r="BJ3" s="67"/>
      <c r="BK3" s="67"/>
      <c r="BL3" s="67"/>
      <c r="BM3" s="67"/>
      <c r="BN3" s="67"/>
      <c r="BO3" s="67"/>
      <c r="BP3" s="67"/>
      <c r="BQ3" s="67"/>
      <c r="BR3" s="67"/>
      <c r="BS3" s="67"/>
      <c r="BT3" s="67"/>
      <c r="BU3" s="67"/>
      <c r="BV3" s="67"/>
      <c r="BW3" s="67"/>
      <c r="BX3" s="67"/>
      <c r="BY3" s="67"/>
      <c r="BZ3" s="67"/>
      <c r="CA3" s="67"/>
      <c r="CB3" s="67"/>
      <c r="CC3" s="67"/>
      <c r="CD3" s="67"/>
      <c r="CE3" s="67"/>
      <c r="CF3" s="67"/>
      <c r="CG3" s="67"/>
      <c r="CH3" s="67"/>
      <c r="CI3" s="67"/>
      <c r="CJ3" s="67"/>
      <c r="CK3" s="67"/>
      <c r="CL3" s="67"/>
      <c r="CM3" s="67"/>
      <c r="CN3" s="67"/>
      <c r="CO3" s="67"/>
      <c r="CP3" s="67"/>
      <c r="CQ3" s="67"/>
      <c r="CR3" s="67"/>
      <c r="CS3" s="67"/>
      <c r="CT3" s="67"/>
      <c r="CU3" s="67"/>
      <c r="CV3" s="67"/>
      <c r="CW3" s="67"/>
      <c r="CX3" s="67"/>
      <c r="CY3" s="67"/>
      <c r="CZ3" s="67"/>
      <c r="DA3" s="67"/>
      <c r="DB3" s="67"/>
      <c r="DC3" s="67"/>
      <c r="DD3" s="67"/>
      <c r="DE3" s="67"/>
      <c r="DF3" s="67"/>
      <c r="DG3" s="67"/>
      <c r="DH3" s="67"/>
      <c r="DI3" s="67"/>
      <c r="DJ3" s="67"/>
      <c r="DK3" s="67"/>
      <c r="DL3" s="67"/>
      <c r="DM3" s="67"/>
      <c r="DN3" s="67"/>
      <c r="DO3" s="67"/>
      <c r="DP3" s="67"/>
      <c r="DQ3" s="67"/>
      <c r="DR3" s="67"/>
      <c r="DS3" s="67"/>
      <c r="DT3" s="67"/>
      <c r="DU3" s="67"/>
      <c r="DV3" s="67"/>
      <c r="DW3" s="67"/>
      <c r="DX3" s="67"/>
      <c r="DY3" s="67"/>
      <c r="DZ3" s="67"/>
      <c r="EA3" s="67"/>
      <c r="EB3" s="67"/>
      <c r="EC3" s="67"/>
      <c r="ED3" s="67"/>
      <c r="EE3" s="67"/>
      <c r="EF3" s="67"/>
      <c r="EG3" s="67"/>
      <c r="EH3" s="67"/>
      <c r="EI3" s="67"/>
      <c r="EJ3" s="67"/>
      <c r="EK3" s="67"/>
      <c r="EL3" s="67"/>
      <c r="EM3" s="67"/>
      <c r="EN3" s="67"/>
      <c r="EO3" s="67"/>
      <c r="EP3" s="67"/>
      <c r="EQ3" s="67"/>
      <c r="ER3" s="67"/>
      <c r="ES3" s="67"/>
      <c r="ET3" s="67"/>
      <c r="EU3" s="67"/>
      <c r="EV3" s="67"/>
      <c r="EW3" s="67"/>
      <c r="EX3" s="67"/>
      <c r="EY3" s="67"/>
      <c r="EZ3" s="67"/>
      <c r="FA3" s="67"/>
      <c r="FB3" s="67"/>
      <c r="FC3" s="67"/>
      <c r="FD3" s="67"/>
      <c r="FE3" s="67"/>
      <c r="FF3" s="67"/>
      <c r="FG3" s="67"/>
      <c r="FH3" s="67"/>
      <c r="FI3" s="67"/>
      <c r="FJ3" s="67"/>
      <c r="FK3" s="67"/>
      <c r="FL3" s="67"/>
      <c r="FM3" s="67"/>
      <c r="FN3" s="67"/>
      <c r="FO3" s="67"/>
      <c r="FP3" s="67"/>
      <c r="FQ3" s="67"/>
      <c r="FR3" s="67"/>
      <c r="FS3" s="67"/>
      <c r="FT3" s="67"/>
      <c r="FU3" s="67"/>
      <c r="FV3" s="67"/>
      <c r="FW3" s="67"/>
      <c r="FX3" s="67"/>
      <c r="FY3" s="67"/>
      <c r="FZ3" s="67"/>
      <c r="GA3" s="67"/>
      <c r="GB3" s="67"/>
      <c r="GC3" s="67"/>
      <c r="GD3" s="67"/>
      <c r="GE3" s="67"/>
      <c r="GF3" s="67"/>
      <c r="GG3" s="67"/>
      <c r="GH3" s="67"/>
      <c r="GI3" s="67"/>
      <c r="GJ3" s="67"/>
      <c r="GK3" s="67"/>
      <c r="GL3" s="67"/>
      <c r="GM3" s="67"/>
      <c r="GN3" s="67"/>
      <c r="GO3" s="67"/>
      <c r="GP3" s="67"/>
      <c r="GQ3" s="67"/>
      <c r="GR3" s="67"/>
      <c r="GS3" s="67"/>
      <c r="GT3" s="67"/>
      <c r="GU3" s="67"/>
      <c r="GV3" s="67"/>
      <c r="GW3" s="67"/>
      <c r="GX3" s="67"/>
      <c r="GY3" s="67"/>
      <c r="GZ3" s="67"/>
      <c r="HA3" s="67"/>
      <c r="HB3" s="67"/>
      <c r="HC3" s="67"/>
      <c r="HD3" s="67"/>
      <c r="HE3" s="67"/>
      <c r="HF3" s="67"/>
      <c r="HG3" s="67"/>
      <c r="HH3" s="67"/>
      <c r="HI3" s="67"/>
      <c r="HJ3" s="67"/>
      <c r="HK3" s="67"/>
      <c r="HL3" s="67"/>
      <c r="HM3" s="67"/>
      <c r="HN3" s="67"/>
      <c r="HO3" s="67"/>
      <c r="HP3" s="67"/>
      <c r="HQ3" s="67"/>
      <c r="HR3" s="67"/>
      <c r="HS3" s="67"/>
      <c r="HT3" s="67"/>
      <c r="HU3" s="67"/>
      <c r="HV3" s="67"/>
      <c r="HW3" s="67"/>
      <c r="HX3" s="67"/>
      <c r="HY3" s="67"/>
      <c r="HZ3" s="67"/>
      <c r="IA3" s="67"/>
    </row>
    <row r="4" s="30" customFormat="1" ht="32" customHeight="1" spans="1:234">
      <c r="A4" s="10" t="s">
        <v>84</v>
      </c>
      <c r="B4" s="11" t="s">
        <v>85</v>
      </c>
      <c r="C4" s="11" t="s">
        <v>86</v>
      </c>
      <c r="D4" s="11"/>
      <c r="E4" s="11"/>
      <c r="F4" s="11"/>
      <c r="G4" s="11"/>
      <c r="H4" s="12" t="s">
        <v>87</v>
      </c>
      <c r="I4" s="11" t="s">
        <v>88</v>
      </c>
      <c r="J4" s="41" t="s">
        <v>89</v>
      </c>
      <c r="K4" s="68" t="s">
        <v>90</v>
      </c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67"/>
      <c r="Y4" s="67"/>
      <c r="Z4" s="67"/>
      <c r="AA4" s="67"/>
      <c r="AB4" s="67"/>
      <c r="AC4" s="67"/>
      <c r="AD4" s="67"/>
      <c r="AE4" s="67"/>
      <c r="AF4" s="67"/>
      <c r="AG4" s="67"/>
      <c r="AH4" s="67"/>
      <c r="AI4" s="67"/>
      <c r="AJ4" s="67"/>
      <c r="AK4" s="67"/>
      <c r="AL4" s="67"/>
      <c r="AM4" s="67"/>
      <c r="AN4" s="67"/>
      <c r="AO4" s="67"/>
      <c r="AP4" s="67"/>
      <c r="AQ4" s="67"/>
      <c r="AR4" s="67"/>
      <c r="AS4" s="67"/>
      <c r="AT4" s="67"/>
      <c r="AU4" s="67"/>
      <c r="AV4" s="67"/>
      <c r="AW4" s="67"/>
      <c r="AX4" s="67"/>
      <c r="AY4" s="67"/>
      <c r="AZ4" s="67"/>
      <c r="BA4" s="67"/>
      <c r="BB4" s="67"/>
      <c r="BC4" s="67"/>
      <c r="BD4" s="67"/>
      <c r="BE4" s="67"/>
      <c r="BF4" s="67"/>
      <c r="BG4" s="67"/>
      <c r="BH4" s="67"/>
      <c r="BI4" s="67"/>
      <c r="BJ4" s="67"/>
      <c r="BK4" s="67"/>
      <c r="BL4" s="67"/>
      <c r="BM4" s="67"/>
      <c r="BN4" s="67"/>
      <c r="BO4" s="67"/>
      <c r="BP4" s="67"/>
      <c r="BQ4" s="67"/>
      <c r="BR4" s="67"/>
      <c r="BS4" s="67"/>
      <c r="BT4" s="67"/>
      <c r="BU4" s="67"/>
      <c r="BV4" s="67"/>
      <c r="BW4" s="67"/>
      <c r="BX4" s="67"/>
      <c r="BY4" s="67"/>
      <c r="BZ4" s="67"/>
      <c r="CA4" s="67"/>
      <c r="CB4" s="67"/>
      <c r="CC4" s="67"/>
      <c r="CD4" s="67"/>
      <c r="CE4" s="67"/>
      <c r="CF4" s="67"/>
      <c r="CG4" s="67"/>
      <c r="CH4" s="67"/>
      <c r="CI4" s="67"/>
      <c r="CJ4" s="67"/>
      <c r="CK4" s="67"/>
      <c r="CL4" s="67"/>
      <c r="CM4" s="67"/>
      <c r="CN4" s="67"/>
      <c r="CO4" s="67"/>
      <c r="CP4" s="67"/>
      <c r="CQ4" s="67"/>
      <c r="CR4" s="67"/>
      <c r="CS4" s="67"/>
      <c r="CT4" s="67"/>
      <c r="CU4" s="67"/>
      <c r="CV4" s="67"/>
      <c r="CW4" s="67"/>
      <c r="CX4" s="67"/>
      <c r="CY4" s="67"/>
      <c r="CZ4" s="67"/>
      <c r="DA4" s="67"/>
      <c r="DB4" s="67"/>
      <c r="DC4" s="67"/>
      <c r="DD4" s="67"/>
      <c r="DE4" s="67"/>
      <c r="DF4" s="67"/>
      <c r="DG4" s="67"/>
      <c r="DH4" s="67"/>
      <c r="DI4" s="67"/>
      <c r="DJ4" s="67"/>
      <c r="DK4" s="67"/>
      <c r="DL4" s="67"/>
      <c r="DM4" s="67"/>
      <c r="DN4" s="67"/>
      <c r="DO4" s="67"/>
      <c r="DP4" s="67"/>
      <c r="DQ4" s="67"/>
      <c r="DR4" s="67"/>
      <c r="DS4" s="67"/>
      <c r="DT4" s="67"/>
      <c r="DU4" s="67"/>
      <c r="DV4" s="67"/>
      <c r="DW4" s="67"/>
      <c r="DX4" s="67"/>
      <c r="DY4" s="67"/>
      <c r="DZ4" s="67"/>
      <c r="EA4" s="67"/>
      <c r="EB4" s="67"/>
      <c r="EC4" s="67"/>
      <c r="ED4" s="67"/>
      <c r="EE4" s="67"/>
      <c r="EF4" s="67"/>
      <c r="EG4" s="67"/>
      <c r="EH4" s="67"/>
      <c r="EI4" s="67"/>
      <c r="EJ4" s="67"/>
      <c r="EK4" s="67"/>
      <c r="EL4" s="67"/>
      <c r="EM4" s="67"/>
      <c r="EN4" s="67"/>
      <c r="EO4" s="67"/>
      <c r="EP4" s="67"/>
      <c r="EQ4" s="67"/>
      <c r="ER4" s="67"/>
      <c r="ES4" s="67"/>
      <c r="ET4" s="67"/>
      <c r="EU4" s="67"/>
      <c r="EV4" s="67"/>
      <c r="EW4" s="67"/>
      <c r="EX4" s="67"/>
      <c r="EY4" s="67"/>
      <c r="EZ4" s="67"/>
      <c r="FA4" s="67"/>
      <c r="FB4" s="67"/>
      <c r="FC4" s="67"/>
      <c r="FD4" s="67"/>
      <c r="FE4" s="67"/>
      <c r="FF4" s="67"/>
      <c r="FG4" s="67"/>
      <c r="FH4" s="67"/>
      <c r="FI4" s="67"/>
      <c r="FJ4" s="67"/>
      <c r="FK4" s="67"/>
      <c r="FL4" s="67"/>
      <c r="FM4" s="67"/>
      <c r="FN4" s="67"/>
      <c r="FO4" s="67"/>
      <c r="FP4" s="67"/>
      <c r="FQ4" s="67"/>
      <c r="FR4" s="67"/>
      <c r="FS4" s="67"/>
      <c r="FT4" s="67"/>
      <c r="FU4" s="67"/>
      <c r="FV4" s="67"/>
      <c r="FW4" s="67"/>
      <c r="FX4" s="67"/>
      <c r="FY4" s="67"/>
      <c r="FZ4" s="67"/>
      <c r="GA4" s="67"/>
      <c r="GB4" s="67"/>
      <c r="GC4" s="67"/>
      <c r="GD4" s="67"/>
      <c r="GE4" s="67"/>
      <c r="GF4" s="67"/>
      <c r="GG4" s="67"/>
      <c r="GH4" s="67"/>
      <c r="GI4" s="67"/>
      <c r="GJ4" s="67"/>
      <c r="GK4" s="67"/>
      <c r="GL4" s="67"/>
      <c r="GM4" s="67"/>
      <c r="GN4" s="67"/>
      <c r="GO4" s="67"/>
      <c r="GP4" s="67"/>
      <c r="GQ4" s="67"/>
      <c r="GR4" s="67"/>
      <c r="GS4" s="67"/>
      <c r="GT4" s="67"/>
      <c r="GU4" s="67"/>
      <c r="GV4" s="67"/>
      <c r="GW4" s="67"/>
      <c r="GX4" s="67"/>
      <c r="GY4" s="67"/>
      <c r="GZ4" s="67"/>
      <c r="HA4" s="67"/>
      <c r="HB4" s="67"/>
      <c r="HC4" s="67"/>
      <c r="HD4" s="67"/>
      <c r="HE4" s="67"/>
      <c r="HF4" s="67"/>
      <c r="HG4" s="67"/>
      <c r="HH4" s="67"/>
      <c r="HI4" s="67"/>
      <c r="HJ4" s="67"/>
      <c r="HK4" s="67"/>
      <c r="HL4" s="67"/>
      <c r="HM4" s="67"/>
      <c r="HN4" s="67"/>
      <c r="HO4" s="67"/>
      <c r="HP4" s="67"/>
      <c r="HQ4" s="67"/>
      <c r="HR4" s="67"/>
      <c r="HS4" s="67"/>
      <c r="HT4" s="67"/>
      <c r="HU4" s="67"/>
      <c r="HV4" s="67"/>
      <c r="HW4" s="67"/>
      <c r="HX4" s="67"/>
      <c r="HY4" s="67"/>
      <c r="HZ4" s="67"/>
    </row>
    <row r="5" s="30" customFormat="1" ht="22" customHeight="1" spans="1:234">
      <c r="A5" s="10">
        <v>1</v>
      </c>
      <c r="B5" s="8" t="s">
        <v>519</v>
      </c>
      <c r="C5" s="12" t="s">
        <v>282</v>
      </c>
      <c r="D5" s="12"/>
      <c r="E5" s="12"/>
      <c r="F5" s="12"/>
      <c r="G5" s="12"/>
      <c r="H5" s="16">
        <f>20.5*6</f>
        <v>123</v>
      </c>
      <c r="I5" s="12">
        <v>500</v>
      </c>
      <c r="J5" s="43">
        <f>H5*I5</f>
        <v>61500</v>
      </c>
      <c r="K5" s="16" t="s">
        <v>520</v>
      </c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7"/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/>
      <c r="BI5" s="67"/>
      <c r="BJ5" s="67"/>
      <c r="BK5" s="67"/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67"/>
      <c r="BX5" s="67"/>
      <c r="BY5" s="67"/>
      <c r="BZ5" s="67"/>
      <c r="CA5" s="67"/>
      <c r="CB5" s="67"/>
      <c r="CC5" s="67"/>
      <c r="CD5" s="67"/>
      <c r="CE5" s="67"/>
      <c r="CF5" s="67"/>
      <c r="CG5" s="67"/>
      <c r="CH5" s="67"/>
      <c r="CI5" s="67"/>
      <c r="CJ5" s="67"/>
      <c r="CK5" s="67"/>
      <c r="CL5" s="67"/>
      <c r="CM5" s="67"/>
      <c r="CN5" s="67"/>
      <c r="CO5" s="67"/>
      <c r="CP5" s="67"/>
      <c r="CQ5" s="67"/>
      <c r="CR5" s="67"/>
      <c r="CS5" s="67"/>
      <c r="CT5" s="67"/>
      <c r="CU5" s="67"/>
      <c r="CV5" s="67"/>
      <c r="CW5" s="67"/>
      <c r="CX5" s="67"/>
      <c r="CY5" s="67"/>
      <c r="CZ5" s="67"/>
      <c r="DA5" s="67"/>
      <c r="DB5" s="67"/>
      <c r="DC5" s="67"/>
      <c r="DD5" s="67"/>
      <c r="DE5" s="67"/>
      <c r="DF5" s="67"/>
      <c r="DG5" s="67"/>
      <c r="DH5" s="67"/>
      <c r="DI5" s="67"/>
      <c r="DJ5" s="67"/>
      <c r="DK5" s="67"/>
      <c r="DL5" s="67"/>
      <c r="DM5" s="67"/>
      <c r="DN5" s="67"/>
      <c r="DO5" s="67"/>
      <c r="DP5" s="67"/>
      <c r="DQ5" s="67"/>
      <c r="DR5" s="67"/>
      <c r="DS5" s="67"/>
      <c r="DT5" s="67"/>
      <c r="DU5" s="67"/>
      <c r="DV5" s="67"/>
      <c r="DW5" s="67"/>
      <c r="DX5" s="67"/>
      <c r="DY5" s="67"/>
      <c r="DZ5" s="67"/>
      <c r="EA5" s="67"/>
      <c r="EB5" s="67"/>
      <c r="EC5" s="67"/>
      <c r="ED5" s="67"/>
      <c r="EE5" s="67"/>
      <c r="EF5" s="67"/>
      <c r="EG5" s="67"/>
      <c r="EH5" s="67"/>
      <c r="EI5" s="67"/>
      <c r="EJ5" s="67"/>
      <c r="EK5" s="67"/>
      <c r="EL5" s="67"/>
      <c r="EM5" s="67"/>
      <c r="EN5" s="67"/>
      <c r="EO5" s="67"/>
      <c r="EP5" s="67"/>
      <c r="EQ5" s="67"/>
      <c r="ER5" s="67"/>
      <c r="ES5" s="67"/>
      <c r="ET5" s="67"/>
      <c r="EU5" s="67"/>
      <c r="EV5" s="67"/>
      <c r="EW5" s="67"/>
      <c r="EX5" s="67"/>
      <c r="EY5" s="67"/>
      <c r="EZ5" s="67"/>
      <c r="FA5" s="67"/>
      <c r="FB5" s="67"/>
      <c r="FC5" s="67"/>
      <c r="FD5" s="67"/>
      <c r="FE5" s="67"/>
      <c r="FF5" s="67"/>
      <c r="FG5" s="67"/>
      <c r="FH5" s="67"/>
      <c r="FI5" s="67"/>
      <c r="FJ5" s="67"/>
      <c r="FK5" s="67"/>
      <c r="FL5" s="67"/>
      <c r="FM5" s="67"/>
      <c r="FN5" s="67"/>
      <c r="FO5" s="67"/>
      <c r="FP5" s="67"/>
      <c r="FQ5" s="67"/>
      <c r="FR5" s="67"/>
      <c r="FS5" s="67"/>
      <c r="FT5" s="67"/>
      <c r="FU5" s="67"/>
      <c r="FV5" s="67"/>
      <c r="FW5" s="67"/>
      <c r="FX5" s="67"/>
      <c r="FY5" s="67"/>
      <c r="FZ5" s="67"/>
      <c r="GA5" s="67"/>
      <c r="GB5" s="67"/>
      <c r="GC5" s="67"/>
      <c r="GD5" s="67"/>
      <c r="GE5" s="67"/>
      <c r="GF5" s="67"/>
      <c r="GG5" s="67"/>
      <c r="GH5" s="67"/>
      <c r="GI5" s="67"/>
      <c r="GJ5" s="67"/>
      <c r="GK5" s="67"/>
      <c r="GL5" s="67"/>
      <c r="GM5" s="67"/>
      <c r="GN5" s="67"/>
      <c r="GO5" s="67"/>
      <c r="GP5" s="67"/>
      <c r="GQ5" s="67"/>
      <c r="GR5" s="67"/>
      <c r="GS5" s="67"/>
      <c r="GT5" s="67"/>
      <c r="GU5" s="67"/>
      <c r="GV5" s="67"/>
      <c r="GW5" s="67"/>
      <c r="GX5" s="67"/>
      <c r="GY5" s="67"/>
      <c r="GZ5" s="67"/>
      <c r="HA5" s="67"/>
      <c r="HB5" s="67"/>
      <c r="HC5" s="67"/>
      <c r="HD5" s="67"/>
      <c r="HE5" s="67"/>
      <c r="HF5" s="67"/>
      <c r="HG5" s="67"/>
      <c r="HH5" s="67"/>
      <c r="HI5" s="67"/>
      <c r="HJ5" s="67"/>
      <c r="HK5" s="67"/>
      <c r="HL5" s="67"/>
      <c r="HM5" s="67"/>
      <c r="HN5" s="67"/>
      <c r="HO5" s="67"/>
      <c r="HP5" s="67"/>
      <c r="HQ5" s="67"/>
      <c r="HR5" s="67"/>
      <c r="HS5" s="67"/>
      <c r="HT5" s="67"/>
      <c r="HU5" s="67"/>
      <c r="HV5" s="67"/>
      <c r="HW5" s="67"/>
      <c r="HX5" s="67"/>
      <c r="HY5" s="67"/>
      <c r="HZ5" s="67"/>
    </row>
    <row r="6" s="30" customFormat="1" ht="22" customHeight="1" spans="1:234">
      <c r="A6" s="10"/>
      <c r="B6" s="10"/>
      <c r="C6" s="13"/>
      <c r="D6" s="14"/>
      <c r="E6" s="14"/>
      <c r="F6" s="14"/>
      <c r="G6" s="15"/>
      <c r="H6" s="16"/>
      <c r="I6" s="12"/>
      <c r="J6" s="43"/>
      <c r="K6" s="68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67"/>
      <c r="AE6" s="67"/>
      <c r="AF6" s="67"/>
      <c r="AG6" s="67"/>
      <c r="AH6" s="67"/>
      <c r="AI6" s="67"/>
      <c r="AJ6" s="67"/>
      <c r="AK6" s="67"/>
      <c r="AL6" s="67"/>
      <c r="AM6" s="67"/>
      <c r="AN6" s="67"/>
      <c r="AO6" s="67"/>
      <c r="AP6" s="67"/>
      <c r="AQ6" s="67"/>
      <c r="AR6" s="67"/>
      <c r="AS6" s="67"/>
      <c r="AT6" s="67"/>
      <c r="AU6" s="67"/>
      <c r="AV6" s="67"/>
      <c r="AW6" s="67"/>
      <c r="AX6" s="67"/>
      <c r="AY6" s="67"/>
      <c r="AZ6" s="67"/>
      <c r="BA6" s="67"/>
      <c r="BB6" s="67"/>
      <c r="BC6" s="67"/>
      <c r="BD6" s="67"/>
      <c r="BE6" s="67"/>
      <c r="BF6" s="67"/>
      <c r="BG6" s="67"/>
      <c r="BH6" s="67"/>
      <c r="BI6" s="67"/>
      <c r="BJ6" s="67"/>
      <c r="BK6" s="67"/>
      <c r="BL6" s="67"/>
      <c r="BM6" s="67"/>
      <c r="BN6" s="67"/>
      <c r="BO6" s="67"/>
      <c r="BP6" s="67"/>
      <c r="BQ6" s="67"/>
      <c r="BR6" s="67"/>
      <c r="BS6" s="67"/>
      <c r="BT6" s="67"/>
      <c r="BU6" s="67"/>
      <c r="BV6" s="67"/>
      <c r="BW6" s="67"/>
      <c r="BX6" s="67"/>
      <c r="BY6" s="67"/>
      <c r="BZ6" s="67"/>
      <c r="CA6" s="67"/>
      <c r="CB6" s="67"/>
      <c r="CC6" s="67"/>
      <c r="CD6" s="67"/>
      <c r="CE6" s="67"/>
      <c r="CF6" s="67"/>
      <c r="CG6" s="67"/>
      <c r="CH6" s="67"/>
      <c r="CI6" s="67"/>
      <c r="CJ6" s="67"/>
      <c r="CK6" s="67"/>
      <c r="CL6" s="67"/>
      <c r="CM6" s="67"/>
      <c r="CN6" s="67"/>
      <c r="CO6" s="67"/>
      <c r="CP6" s="67"/>
      <c r="CQ6" s="67"/>
      <c r="CR6" s="67"/>
      <c r="CS6" s="67"/>
      <c r="CT6" s="67"/>
      <c r="CU6" s="67"/>
      <c r="CV6" s="67"/>
      <c r="CW6" s="67"/>
      <c r="CX6" s="67"/>
      <c r="CY6" s="67"/>
      <c r="CZ6" s="67"/>
      <c r="DA6" s="67"/>
      <c r="DB6" s="67"/>
      <c r="DC6" s="67"/>
      <c r="DD6" s="67"/>
      <c r="DE6" s="67"/>
      <c r="DF6" s="67"/>
      <c r="DG6" s="67"/>
      <c r="DH6" s="67"/>
      <c r="DI6" s="67"/>
      <c r="DJ6" s="67"/>
      <c r="DK6" s="67"/>
      <c r="DL6" s="67"/>
      <c r="DM6" s="67"/>
      <c r="DN6" s="67"/>
      <c r="DO6" s="67"/>
      <c r="DP6" s="67"/>
      <c r="DQ6" s="67"/>
      <c r="DR6" s="67"/>
      <c r="DS6" s="67"/>
      <c r="DT6" s="67"/>
      <c r="DU6" s="67"/>
      <c r="DV6" s="67"/>
      <c r="DW6" s="67"/>
      <c r="DX6" s="67"/>
      <c r="DY6" s="67"/>
      <c r="DZ6" s="67"/>
      <c r="EA6" s="67"/>
      <c r="EB6" s="67"/>
      <c r="EC6" s="67"/>
      <c r="ED6" s="67"/>
      <c r="EE6" s="67"/>
      <c r="EF6" s="67"/>
      <c r="EG6" s="67"/>
      <c r="EH6" s="67"/>
      <c r="EI6" s="67"/>
      <c r="EJ6" s="67"/>
      <c r="EK6" s="67"/>
      <c r="EL6" s="67"/>
      <c r="EM6" s="67"/>
      <c r="EN6" s="67"/>
      <c r="EO6" s="67"/>
      <c r="EP6" s="67"/>
      <c r="EQ6" s="67"/>
      <c r="ER6" s="67"/>
      <c r="ES6" s="67"/>
      <c r="ET6" s="67"/>
      <c r="EU6" s="67"/>
      <c r="EV6" s="67"/>
      <c r="EW6" s="67"/>
      <c r="EX6" s="67"/>
      <c r="EY6" s="67"/>
      <c r="EZ6" s="67"/>
      <c r="FA6" s="67"/>
      <c r="FB6" s="67"/>
      <c r="FC6" s="67"/>
      <c r="FD6" s="67"/>
      <c r="FE6" s="67"/>
      <c r="FF6" s="67"/>
      <c r="FG6" s="67"/>
      <c r="FH6" s="67"/>
      <c r="FI6" s="67"/>
      <c r="FJ6" s="67"/>
      <c r="FK6" s="67"/>
      <c r="FL6" s="67"/>
      <c r="FM6" s="67"/>
      <c r="FN6" s="67"/>
      <c r="FO6" s="67"/>
      <c r="FP6" s="67"/>
      <c r="FQ6" s="67"/>
      <c r="FR6" s="67"/>
      <c r="FS6" s="67"/>
      <c r="FT6" s="67"/>
      <c r="FU6" s="67"/>
      <c r="FV6" s="67"/>
      <c r="FW6" s="67"/>
      <c r="FX6" s="67"/>
      <c r="FY6" s="67"/>
      <c r="FZ6" s="67"/>
      <c r="GA6" s="67"/>
      <c r="GB6" s="67"/>
      <c r="GC6" s="67"/>
      <c r="GD6" s="67"/>
      <c r="GE6" s="67"/>
      <c r="GF6" s="67"/>
      <c r="GG6" s="67"/>
      <c r="GH6" s="67"/>
      <c r="GI6" s="67"/>
      <c r="GJ6" s="67"/>
      <c r="GK6" s="67"/>
      <c r="GL6" s="67"/>
      <c r="GM6" s="67"/>
      <c r="GN6" s="67"/>
      <c r="GO6" s="67"/>
      <c r="GP6" s="67"/>
      <c r="GQ6" s="67"/>
      <c r="GR6" s="67"/>
      <c r="GS6" s="67"/>
      <c r="GT6" s="67"/>
      <c r="GU6" s="67"/>
      <c r="GV6" s="67"/>
      <c r="GW6" s="67"/>
      <c r="GX6" s="67"/>
      <c r="GY6" s="67"/>
      <c r="GZ6" s="67"/>
      <c r="HA6" s="67"/>
      <c r="HB6" s="67"/>
      <c r="HC6" s="67"/>
      <c r="HD6" s="67"/>
      <c r="HE6" s="67"/>
      <c r="HF6" s="67"/>
      <c r="HG6" s="67"/>
      <c r="HH6" s="67"/>
      <c r="HI6" s="67"/>
      <c r="HJ6" s="67"/>
      <c r="HK6" s="67"/>
      <c r="HL6" s="67"/>
      <c r="HM6" s="67"/>
      <c r="HN6" s="67"/>
      <c r="HO6" s="67"/>
      <c r="HP6" s="67"/>
      <c r="HQ6" s="67"/>
      <c r="HR6" s="67"/>
      <c r="HS6" s="67"/>
      <c r="HT6" s="67"/>
      <c r="HU6" s="67"/>
      <c r="HV6" s="67"/>
      <c r="HW6" s="67"/>
      <c r="HX6" s="67"/>
      <c r="HY6" s="67"/>
      <c r="HZ6" s="67"/>
    </row>
    <row r="7" s="30" customFormat="1" ht="22" customHeight="1" spans="1:234">
      <c r="A7" s="10"/>
      <c r="B7" s="10"/>
      <c r="C7" s="13"/>
      <c r="D7" s="14"/>
      <c r="E7" s="14"/>
      <c r="F7" s="14"/>
      <c r="G7" s="15"/>
      <c r="H7" s="16"/>
      <c r="I7" s="12"/>
      <c r="J7" s="43"/>
      <c r="K7" s="68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67"/>
      <c r="Y7" s="67"/>
      <c r="Z7" s="67"/>
      <c r="AA7" s="67"/>
      <c r="AB7" s="67"/>
      <c r="AC7" s="67"/>
      <c r="AD7" s="67"/>
      <c r="AE7" s="67"/>
      <c r="AF7" s="67"/>
      <c r="AG7" s="67"/>
      <c r="AH7" s="67"/>
      <c r="AI7" s="67"/>
      <c r="AJ7" s="67"/>
      <c r="AK7" s="67"/>
      <c r="AL7" s="67"/>
      <c r="AM7" s="67"/>
      <c r="AN7" s="67"/>
      <c r="AO7" s="67"/>
      <c r="AP7" s="67"/>
      <c r="AQ7" s="67"/>
      <c r="AR7" s="67"/>
      <c r="AS7" s="67"/>
      <c r="AT7" s="67"/>
      <c r="AU7" s="67"/>
      <c r="AV7" s="67"/>
      <c r="AW7" s="67"/>
      <c r="AX7" s="67"/>
      <c r="AY7" s="67"/>
      <c r="AZ7" s="67"/>
      <c r="BA7" s="67"/>
      <c r="BB7" s="67"/>
      <c r="BC7" s="67"/>
      <c r="BD7" s="67"/>
      <c r="BE7" s="67"/>
      <c r="BF7" s="67"/>
      <c r="BG7" s="67"/>
      <c r="BH7" s="67"/>
      <c r="BI7" s="67"/>
      <c r="BJ7" s="67"/>
      <c r="BK7" s="67"/>
      <c r="BL7" s="67"/>
      <c r="BM7" s="67"/>
      <c r="BN7" s="67"/>
      <c r="BO7" s="67"/>
      <c r="BP7" s="67"/>
      <c r="BQ7" s="67"/>
      <c r="BR7" s="67"/>
      <c r="BS7" s="67"/>
      <c r="BT7" s="67"/>
      <c r="BU7" s="67"/>
      <c r="BV7" s="67"/>
      <c r="BW7" s="67"/>
      <c r="BX7" s="67"/>
      <c r="BY7" s="67"/>
      <c r="BZ7" s="67"/>
      <c r="CA7" s="67"/>
      <c r="CB7" s="67"/>
      <c r="CC7" s="67"/>
      <c r="CD7" s="67"/>
      <c r="CE7" s="67"/>
      <c r="CF7" s="67"/>
      <c r="CG7" s="67"/>
      <c r="CH7" s="67"/>
      <c r="CI7" s="67"/>
      <c r="CJ7" s="67"/>
      <c r="CK7" s="67"/>
      <c r="CL7" s="67"/>
      <c r="CM7" s="67"/>
      <c r="CN7" s="67"/>
      <c r="CO7" s="67"/>
      <c r="CP7" s="67"/>
      <c r="CQ7" s="67"/>
      <c r="CR7" s="67"/>
      <c r="CS7" s="67"/>
      <c r="CT7" s="67"/>
      <c r="CU7" s="67"/>
      <c r="CV7" s="67"/>
      <c r="CW7" s="67"/>
      <c r="CX7" s="67"/>
      <c r="CY7" s="67"/>
      <c r="CZ7" s="67"/>
      <c r="DA7" s="67"/>
      <c r="DB7" s="67"/>
      <c r="DC7" s="67"/>
      <c r="DD7" s="67"/>
      <c r="DE7" s="67"/>
      <c r="DF7" s="67"/>
      <c r="DG7" s="67"/>
      <c r="DH7" s="67"/>
      <c r="DI7" s="67"/>
      <c r="DJ7" s="67"/>
      <c r="DK7" s="67"/>
      <c r="DL7" s="67"/>
      <c r="DM7" s="67"/>
      <c r="DN7" s="67"/>
      <c r="DO7" s="67"/>
      <c r="DP7" s="67"/>
      <c r="DQ7" s="67"/>
      <c r="DR7" s="67"/>
      <c r="DS7" s="67"/>
      <c r="DT7" s="67"/>
      <c r="DU7" s="67"/>
      <c r="DV7" s="67"/>
      <c r="DW7" s="67"/>
      <c r="DX7" s="67"/>
      <c r="DY7" s="67"/>
      <c r="DZ7" s="67"/>
      <c r="EA7" s="67"/>
      <c r="EB7" s="67"/>
      <c r="EC7" s="67"/>
      <c r="ED7" s="67"/>
      <c r="EE7" s="67"/>
      <c r="EF7" s="67"/>
      <c r="EG7" s="67"/>
      <c r="EH7" s="67"/>
      <c r="EI7" s="67"/>
      <c r="EJ7" s="67"/>
      <c r="EK7" s="67"/>
      <c r="EL7" s="67"/>
      <c r="EM7" s="67"/>
      <c r="EN7" s="67"/>
      <c r="EO7" s="67"/>
      <c r="EP7" s="67"/>
      <c r="EQ7" s="67"/>
      <c r="ER7" s="67"/>
      <c r="ES7" s="67"/>
      <c r="ET7" s="67"/>
      <c r="EU7" s="67"/>
      <c r="EV7" s="67"/>
      <c r="EW7" s="67"/>
      <c r="EX7" s="67"/>
      <c r="EY7" s="67"/>
      <c r="EZ7" s="67"/>
      <c r="FA7" s="67"/>
      <c r="FB7" s="67"/>
      <c r="FC7" s="67"/>
      <c r="FD7" s="67"/>
      <c r="FE7" s="67"/>
      <c r="FF7" s="67"/>
      <c r="FG7" s="67"/>
      <c r="FH7" s="67"/>
      <c r="FI7" s="67"/>
      <c r="FJ7" s="67"/>
      <c r="FK7" s="67"/>
      <c r="FL7" s="67"/>
      <c r="FM7" s="67"/>
      <c r="FN7" s="67"/>
      <c r="FO7" s="67"/>
      <c r="FP7" s="67"/>
      <c r="FQ7" s="67"/>
      <c r="FR7" s="67"/>
      <c r="FS7" s="67"/>
      <c r="FT7" s="67"/>
      <c r="FU7" s="67"/>
      <c r="FV7" s="67"/>
      <c r="FW7" s="67"/>
      <c r="FX7" s="67"/>
      <c r="FY7" s="67"/>
      <c r="FZ7" s="67"/>
      <c r="GA7" s="67"/>
      <c r="GB7" s="67"/>
      <c r="GC7" s="67"/>
      <c r="GD7" s="67"/>
      <c r="GE7" s="67"/>
      <c r="GF7" s="67"/>
      <c r="GG7" s="67"/>
      <c r="GH7" s="67"/>
      <c r="GI7" s="67"/>
      <c r="GJ7" s="67"/>
      <c r="GK7" s="67"/>
      <c r="GL7" s="67"/>
      <c r="GM7" s="67"/>
      <c r="GN7" s="67"/>
      <c r="GO7" s="67"/>
      <c r="GP7" s="67"/>
      <c r="GQ7" s="67"/>
      <c r="GR7" s="67"/>
      <c r="GS7" s="67"/>
      <c r="GT7" s="67"/>
      <c r="GU7" s="67"/>
      <c r="GV7" s="67"/>
      <c r="GW7" s="67"/>
      <c r="GX7" s="67"/>
      <c r="GY7" s="67"/>
      <c r="GZ7" s="67"/>
      <c r="HA7" s="67"/>
      <c r="HB7" s="67"/>
      <c r="HC7" s="67"/>
      <c r="HD7" s="67"/>
      <c r="HE7" s="67"/>
      <c r="HF7" s="67"/>
      <c r="HG7" s="67"/>
      <c r="HH7" s="67"/>
      <c r="HI7" s="67"/>
      <c r="HJ7" s="67"/>
      <c r="HK7" s="67"/>
      <c r="HL7" s="67"/>
      <c r="HM7" s="67"/>
      <c r="HN7" s="67"/>
      <c r="HO7" s="67"/>
      <c r="HP7" s="67"/>
      <c r="HQ7" s="67"/>
      <c r="HR7" s="67"/>
      <c r="HS7" s="67"/>
      <c r="HT7" s="67"/>
      <c r="HU7" s="67"/>
      <c r="HV7" s="67"/>
      <c r="HW7" s="67"/>
      <c r="HX7" s="67"/>
      <c r="HY7" s="67"/>
      <c r="HZ7" s="67"/>
    </row>
    <row r="8" s="30" customFormat="1" ht="22" customHeight="1" spans="1:234">
      <c r="A8" s="10"/>
      <c r="B8" s="10"/>
      <c r="C8" s="13"/>
      <c r="D8" s="14"/>
      <c r="E8" s="14"/>
      <c r="F8" s="14"/>
      <c r="G8" s="15"/>
      <c r="H8" s="16"/>
      <c r="I8" s="12"/>
      <c r="J8" s="43"/>
      <c r="K8" s="68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67"/>
      <c r="Y8" s="67"/>
      <c r="Z8" s="67"/>
      <c r="AA8" s="67"/>
      <c r="AB8" s="67"/>
      <c r="AC8" s="67"/>
      <c r="AD8" s="67"/>
      <c r="AE8" s="67"/>
      <c r="AF8" s="67"/>
      <c r="AG8" s="67"/>
      <c r="AH8" s="67"/>
      <c r="AI8" s="67"/>
      <c r="AJ8" s="67"/>
      <c r="AK8" s="67"/>
      <c r="AL8" s="67"/>
      <c r="AM8" s="67"/>
      <c r="AN8" s="67"/>
      <c r="AO8" s="67"/>
      <c r="AP8" s="67"/>
      <c r="AQ8" s="67"/>
      <c r="AR8" s="67"/>
      <c r="AS8" s="67"/>
      <c r="AT8" s="67"/>
      <c r="AU8" s="67"/>
      <c r="AV8" s="67"/>
      <c r="AW8" s="67"/>
      <c r="AX8" s="67"/>
      <c r="AY8" s="67"/>
      <c r="AZ8" s="67"/>
      <c r="BA8" s="67"/>
      <c r="BB8" s="67"/>
      <c r="BC8" s="67"/>
      <c r="BD8" s="67"/>
      <c r="BE8" s="67"/>
      <c r="BF8" s="67"/>
      <c r="BG8" s="67"/>
      <c r="BH8" s="67"/>
      <c r="BI8" s="67"/>
      <c r="BJ8" s="67"/>
      <c r="BK8" s="67"/>
      <c r="BL8" s="67"/>
      <c r="BM8" s="67"/>
      <c r="BN8" s="67"/>
      <c r="BO8" s="67"/>
      <c r="BP8" s="67"/>
      <c r="BQ8" s="67"/>
      <c r="BR8" s="67"/>
      <c r="BS8" s="67"/>
      <c r="BT8" s="67"/>
      <c r="BU8" s="67"/>
      <c r="BV8" s="67"/>
      <c r="BW8" s="67"/>
      <c r="BX8" s="67"/>
      <c r="BY8" s="67"/>
      <c r="BZ8" s="67"/>
      <c r="CA8" s="67"/>
      <c r="CB8" s="67"/>
      <c r="CC8" s="67"/>
      <c r="CD8" s="67"/>
      <c r="CE8" s="67"/>
      <c r="CF8" s="67"/>
      <c r="CG8" s="67"/>
      <c r="CH8" s="67"/>
      <c r="CI8" s="67"/>
      <c r="CJ8" s="67"/>
      <c r="CK8" s="67"/>
      <c r="CL8" s="67"/>
      <c r="CM8" s="67"/>
      <c r="CN8" s="67"/>
      <c r="CO8" s="67"/>
      <c r="CP8" s="67"/>
      <c r="CQ8" s="67"/>
      <c r="CR8" s="67"/>
      <c r="CS8" s="67"/>
      <c r="CT8" s="67"/>
      <c r="CU8" s="67"/>
      <c r="CV8" s="67"/>
      <c r="CW8" s="67"/>
      <c r="CX8" s="67"/>
      <c r="CY8" s="67"/>
      <c r="CZ8" s="67"/>
      <c r="DA8" s="67"/>
      <c r="DB8" s="67"/>
      <c r="DC8" s="67"/>
      <c r="DD8" s="67"/>
      <c r="DE8" s="67"/>
      <c r="DF8" s="67"/>
      <c r="DG8" s="67"/>
      <c r="DH8" s="67"/>
      <c r="DI8" s="67"/>
      <c r="DJ8" s="67"/>
      <c r="DK8" s="67"/>
      <c r="DL8" s="67"/>
      <c r="DM8" s="67"/>
      <c r="DN8" s="67"/>
      <c r="DO8" s="67"/>
      <c r="DP8" s="67"/>
      <c r="DQ8" s="67"/>
      <c r="DR8" s="67"/>
      <c r="DS8" s="67"/>
      <c r="DT8" s="67"/>
      <c r="DU8" s="67"/>
      <c r="DV8" s="67"/>
      <c r="DW8" s="67"/>
      <c r="DX8" s="67"/>
      <c r="DY8" s="67"/>
      <c r="DZ8" s="67"/>
      <c r="EA8" s="67"/>
      <c r="EB8" s="67"/>
      <c r="EC8" s="67"/>
      <c r="ED8" s="67"/>
      <c r="EE8" s="67"/>
      <c r="EF8" s="67"/>
      <c r="EG8" s="67"/>
      <c r="EH8" s="67"/>
      <c r="EI8" s="67"/>
      <c r="EJ8" s="67"/>
      <c r="EK8" s="67"/>
      <c r="EL8" s="67"/>
      <c r="EM8" s="67"/>
      <c r="EN8" s="67"/>
      <c r="EO8" s="67"/>
      <c r="EP8" s="67"/>
      <c r="EQ8" s="67"/>
      <c r="ER8" s="67"/>
      <c r="ES8" s="67"/>
      <c r="ET8" s="67"/>
      <c r="EU8" s="67"/>
      <c r="EV8" s="67"/>
      <c r="EW8" s="67"/>
      <c r="EX8" s="67"/>
      <c r="EY8" s="67"/>
      <c r="EZ8" s="67"/>
      <c r="FA8" s="67"/>
      <c r="FB8" s="67"/>
      <c r="FC8" s="67"/>
      <c r="FD8" s="67"/>
      <c r="FE8" s="67"/>
      <c r="FF8" s="67"/>
      <c r="FG8" s="67"/>
      <c r="FH8" s="67"/>
      <c r="FI8" s="67"/>
      <c r="FJ8" s="67"/>
      <c r="FK8" s="67"/>
      <c r="FL8" s="67"/>
      <c r="FM8" s="67"/>
      <c r="FN8" s="67"/>
      <c r="FO8" s="67"/>
      <c r="FP8" s="67"/>
      <c r="FQ8" s="67"/>
      <c r="FR8" s="67"/>
      <c r="FS8" s="67"/>
      <c r="FT8" s="67"/>
      <c r="FU8" s="67"/>
      <c r="FV8" s="67"/>
      <c r="FW8" s="67"/>
      <c r="FX8" s="67"/>
      <c r="FY8" s="67"/>
      <c r="FZ8" s="67"/>
      <c r="GA8" s="67"/>
      <c r="GB8" s="67"/>
      <c r="GC8" s="67"/>
      <c r="GD8" s="67"/>
      <c r="GE8" s="67"/>
      <c r="GF8" s="67"/>
      <c r="GG8" s="67"/>
      <c r="GH8" s="67"/>
      <c r="GI8" s="67"/>
      <c r="GJ8" s="67"/>
      <c r="GK8" s="67"/>
      <c r="GL8" s="67"/>
      <c r="GM8" s="67"/>
      <c r="GN8" s="67"/>
      <c r="GO8" s="67"/>
      <c r="GP8" s="67"/>
      <c r="GQ8" s="67"/>
      <c r="GR8" s="67"/>
      <c r="GS8" s="67"/>
      <c r="GT8" s="67"/>
      <c r="GU8" s="67"/>
      <c r="GV8" s="67"/>
      <c r="GW8" s="67"/>
      <c r="GX8" s="67"/>
      <c r="GY8" s="67"/>
      <c r="GZ8" s="67"/>
      <c r="HA8" s="67"/>
      <c r="HB8" s="67"/>
      <c r="HC8" s="67"/>
      <c r="HD8" s="67"/>
      <c r="HE8" s="67"/>
      <c r="HF8" s="67"/>
      <c r="HG8" s="67"/>
      <c r="HH8" s="67"/>
      <c r="HI8" s="67"/>
      <c r="HJ8" s="67"/>
      <c r="HK8" s="67"/>
      <c r="HL8" s="67"/>
      <c r="HM8" s="67"/>
      <c r="HN8" s="67"/>
      <c r="HO8" s="67"/>
      <c r="HP8" s="67"/>
      <c r="HQ8" s="67"/>
      <c r="HR8" s="67"/>
      <c r="HS8" s="67"/>
      <c r="HT8" s="67"/>
      <c r="HU8" s="67"/>
      <c r="HV8" s="67"/>
      <c r="HW8" s="67"/>
      <c r="HX8" s="67"/>
      <c r="HY8" s="67"/>
      <c r="HZ8" s="67"/>
    </row>
    <row r="9" s="30" customFormat="1" ht="22" customHeight="1" spans="1:234">
      <c r="A9" s="10"/>
      <c r="B9" s="10"/>
      <c r="C9" s="18" t="s">
        <v>99</v>
      </c>
      <c r="D9" s="19"/>
      <c r="E9" s="19"/>
      <c r="F9" s="19"/>
      <c r="G9" s="20"/>
      <c r="H9" s="16">
        <f>SUM(H5:H8)</f>
        <v>123</v>
      </c>
      <c r="I9" s="12"/>
      <c r="J9" s="43">
        <f>SUM(J5:J8)</f>
        <v>61500</v>
      </c>
      <c r="K9" s="68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67"/>
      <c r="Y9" s="67"/>
      <c r="Z9" s="67"/>
      <c r="AA9" s="67"/>
      <c r="AB9" s="67"/>
      <c r="AC9" s="67"/>
      <c r="AD9" s="67"/>
      <c r="AE9" s="67"/>
      <c r="AF9" s="67"/>
      <c r="AG9" s="67"/>
      <c r="AH9" s="67"/>
      <c r="AI9" s="67"/>
      <c r="AJ9" s="67"/>
      <c r="AK9" s="67"/>
      <c r="AL9" s="67"/>
      <c r="AM9" s="67"/>
      <c r="AN9" s="67"/>
      <c r="AO9" s="67"/>
      <c r="AP9" s="67"/>
      <c r="AQ9" s="67"/>
      <c r="AR9" s="67"/>
      <c r="AS9" s="67"/>
      <c r="AT9" s="67"/>
      <c r="AU9" s="67"/>
      <c r="AV9" s="67"/>
      <c r="AW9" s="67"/>
      <c r="AX9" s="67"/>
      <c r="AY9" s="67"/>
      <c r="AZ9" s="67"/>
      <c r="BA9" s="67"/>
      <c r="BB9" s="67"/>
      <c r="BC9" s="67"/>
      <c r="BD9" s="67"/>
      <c r="BE9" s="67"/>
      <c r="BF9" s="67"/>
      <c r="BG9" s="67"/>
      <c r="BH9" s="67"/>
      <c r="BI9" s="67"/>
      <c r="BJ9" s="67"/>
      <c r="BK9" s="67"/>
      <c r="BL9" s="67"/>
      <c r="BM9" s="67"/>
      <c r="BN9" s="67"/>
      <c r="BO9" s="67"/>
      <c r="BP9" s="67"/>
      <c r="BQ9" s="67"/>
      <c r="BR9" s="67"/>
      <c r="BS9" s="67"/>
      <c r="BT9" s="67"/>
      <c r="BU9" s="67"/>
      <c r="BV9" s="67"/>
      <c r="BW9" s="67"/>
      <c r="BX9" s="67"/>
      <c r="BY9" s="67"/>
      <c r="BZ9" s="67"/>
      <c r="CA9" s="67"/>
      <c r="CB9" s="67"/>
      <c r="CC9" s="67"/>
      <c r="CD9" s="67"/>
      <c r="CE9" s="67"/>
      <c r="CF9" s="67"/>
      <c r="CG9" s="67"/>
      <c r="CH9" s="67"/>
      <c r="CI9" s="67"/>
      <c r="CJ9" s="67"/>
      <c r="CK9" s="67"/>
      <c r="CL9" s="67"/>
      <c r="CM9" s="67"/>
      <c r="CN9" s="67"/>
      <c r="CO9" s="67"/>
      <c r="CP9" s="67"/>
      <c r="CQ9" s="67"/>
      <c r="CR9" s="67"/>
      <c r="CS9" s="67"/>
      <c r="CT9" s="67"/>
      <c r="CU9" s="67"/>
      <c r="CV9" s="67"/>
      <c r="CW9" s="67"/>
      <c r="CX9" s="67"/>
      <c r="CY9" s="67"/>
      <c r="CZ9" s="67"/>
      <c r="DA9" s="67"/>
      <c r="DB9" s="67"/>
      <c r="DC9" s="67"/>
      <c r="DD9" s="67"/>
      <c r="DE9" s="67"/>
      <c r="DF9" s="67"/>
      <c r="DG9" s="67"/>
      <c r="DH9" s="67"/>
      <c r="DI9" s="67"/>
      <c r="DJ9" s="67"/>
      <c r="DK9" s="67"/>
      <c r="DL9" s="67"/>
      <c r="DM9" s="67"/>
      <c r="DN9" s="67"/>
      <c r="DO9" s="67"/>
      <c r="DP9" s="67"/>
      <c r="DQ9" s="67"/>
      <c r="DR9" s="67"/>
      <c r="DS9" s="67"/>
      <c r="DT9" s="67"/>
      <c r="DU9" s="67"/>
      <c r="DV9" s="67"/>
      <c r="DW9" s="67"/>
      <c r="DX9" s="67"/>
      <c r="DY9" s="67"/>
      <c r="DZ9" s="67"/>
      <c r="EA9" s="67"/>
      <c r="EB9" s="67"/>
      <c r="EC9" s="67"/>
      <c r="ED9" s="67"/>
      <c r="EE9" s="67"/>
      <c r="EF9" s="67"/>
      <c r="EG9" s="67"/>
      <c r="EH9" s="67"/>
      <c r="EI9" s="67"/>
      <c r="EJ9" s="67"/>
      <c r="EK9" s="67"/>
      <c r="EL9" s="67"/>
      <c r="EM9" s="67"/>
      <c r="EN9" s="67"/>
      <c r="EO9" s="67"/>
      <c r="EP9" s="67"/>
      <c r="EQ9" s="67"/>
      <c r="ER9" s="67"/>
      <c r="ES9" s="67"/>
      <c r="ET9" s="67"/>
      <c r="EU9" s="67"/>
      <c r="EV9" s="67"/>
      <c r="EW9" s="67"/>
      <c r="EX9" s="67"/>
      <c r="EY9" s="67"/>
      <c r="EZ9" s="67"/>
      <c r="FA9" s="67"/>
      <c r="FB9" s="67"/>
      <c r="FC9" s="67"/>
      <c r="FD9" s="67"/>
      <c r="FE9" s="67"/>
      <c r="FF9" s="67"/>
      <c r="FG9" s="67"/>
      <c r="FH9" s="67"/>
      <c r="FI9" s="67"/>
      <c r="FJ9" s="67"/>
      <c r="FK9" s="67"/>
      <c r="FL9" s="67"/>
      <c r="FM9" s="67"/>
      <c r="FN9" s="67"/>
      <c r="FO9" s="67"/>
      <c r="FP9" s="67"/>
      <c r="FQ9" s="67"/>
      <c r="FR9" s="67"/>
      <c r="FS9" s="67"/>
      <c r="FT9" s="67"/>
      <c r="FU9" s="67"/>
      <c r="FV9" s="67"/>
      <c r="FW9" s="67"/>
      <c r="FX9" s="67"/>
      <c r="FY9" s="67"/>
      <c r="FZ9" s="67"/>
      <c r="GA9" s="67"/>
      <c r="GB9" s="67"/>
      <c r="GC9" s="67"/>
      <c r="GD9" s="67"/>
      <c r="GE9" s="67"/>
      <c r="GF9" s="67"/>
      <c r="GG9" s="67"/>
      <c r="GH9" s="67"/>
      <c r="GI9" s="67"/>
      <c r="GJ9" s="67"/>
      <c r="GK9" s="67"/>
      <c r="GL9" s="67"/>
      <c r="GM9" s="67"/>
      <c r="GN9" s="67"/>
      <c r="GO9" s="67"/>
      <c r="GP9" s="67"/>
      <c r="GQ9" s="67"/>
      <c r="GR9" s="67"/>
      <c r="GS9" s="67"/>
      <c r="GT9" s="67"/>
      <c r="GU9" s="67"/>
      <c r="GV9" s="67"/>
      <c r="GW9" s="67"/>
      <c r="GX9" s="67"/>
      <c r="GY9" s="67"/>
      <c r="GZ9" s="67"/>
      <c r="HA9" s="67"/>
      <c r="HB9" s="67"/>
      <c r="HC9" s="67"/>
      <c r="HD9" s="67"/>
      <c r="HE9" s="67"/>
      <c r="HF9" s="67"/>
      <c r="HG9" s="67"/>
      <c r="HH9" s="67"/>
      <c r="HI9" s="67"/>
      <c r="HJ9" s="67"/>
      <c r="HK9" s="67"/>
      <c r="HL9" s="67"/>
      <c r="HM9" s="67"/>
      <c r="HN9" s="67"/>
      <c r="HO9" s="67"/>
      <c r="HP9" s="67"/>
      <c r="HQ9" s="67"/>
      <c r="HR9" s="67"/>
      <c r="HS9" s="67"/>
      <c r="HT9" s="67"/>
      <c r="HU9" s="67"/>
      <c r="HV9" s="67"/>
      <c r="HW9" s="67"/>
      <c r="HX9" s="67"/>
      <c r="HY9" s="67"/>
      <c r="HZ9" s="67"/>
    </row>
    <row r="10" s="59" customFormat="1" ht="22" customHeight="1" spans="1:11">
      <c r="A10" s="71" t="s">
        <v>100</v>
      </c>
      <c r="B10" s="23"/>
      <c r="C10" s="23"/>
      <c r="D10" s="23"/>
      <c r="E10" s="23"/>
      <c r="F10" s="23"/>
      <c r="G10" s="23"/>
      <c r="H10" s="65"/>
      <c r="I10" s="65"/>
      <c r="J10" s="65"/>
      <c r="K10" s="70"/>
    </row>
    <row r="11" s="30" customFormat="1" ht="22" customHeight="1" spans="1:11">
      <c r="A11" s="10" t="s">
        <v>101</v>
      </c>
      <c r="B11" s="11" t="s">
        <v>102</v>
      </c>
      <c r="C11" s="16" t="s">
        <v>103</v>
      </c>
      <c r="D11" s="16"/>
      <c r="E11" s="16"/>
      <c r="F11" s="16"/>
      <c r="G11" s="16" t="s">
        <v>104</v>
      </c>
      <c r="H11" s="12" t="s">
        <v>105</v>
      </c>
      <c r="I11" s="11" t="s">
        <v>88</v>
      </c>
      <c r="J11" s="41" t="s">
        <v>89</v>
      </c>
      <c r="K11" s="10" t="s">
        <v>106</v>
      </c>
    </row>
    <row r="12" s="30" customFormat="1" ht="18" customHeight="1" spans="1:234">
      <c r="A12" s="10"/>
      <c r="B12" s="10"/>
      <c r="C12" s="10"/>
      <c r="D12" s="10"/>
      <c r="E12" s="10"/>
      <c r="F12" s="10"/>
      <c r="G12" s="16"/>
      <c r="H12" s="12"/>
      <c r="I12" s="25"/>
      <c r="J12" s="41"/>
      <c r="K12" s="68"/>
      <c r="L12" s="67"/>
      <c r="M12" s="67"/>
      <c r="N12" s="67"/>
      <c r="O12" s="67"/>
      <c r="P12" s="67"/>
      <c r="Q12" s="67"/>
      <c r="R12" s="67"/>
      <c r="S12" s="67"/>
      <c r="T12" s="67"/>
      <c r="U12" s="67"/>
      <c r="V12" s="67"/>
      <c r="W12" s="67"/>
      <c r="X12" s="67"/>
      <c r="Y12" s="67"/>
      <c r="Z12" s="67"/>
      <c r="AA12" s="67"/>
      <c r="AB12" s="67"/>
      <c r="AC12" s="67"/>
      <c r="AD12" s="67"/>
      <c r="AE12" s="67"/>
      <c r="AF12" s="67"/>
      <c r="AG12" s="67"/>
      <c r="AH12" s="67"/>
      <c r="AI12" s="67"/>
      <c r="AJ12" s="67"/>
      <c r="AK12" s="67"/>
      <c r="AL12" s="67"/>
      <c r="AM12" s="67"/>
      <c r="AN12" s="67"/>
      <c r="AO12" s="67"/>
      <c r="AP12" s="67"/>
      <c r="AQ12" s="67"/>
      <c r="AR12" s="67"/>
      <c r="AS12" s="67"/>
      <c r="AT12" s="67"/>
      <c r="AU12" s="67"/>
      <c r="AV12" s="67"/>
      <c r="AW12" s="67"/>
      <c r="AX12" s="67"/>
      <c r="AY12" s="67"/>
      <c r="AZ12" s="67"/>
      <c r="BA12" s="67"/>
      <c r="BB12" s="67"/>
      <c r="BC12" s="67"/>
      <c r="BD12" s="67"/>
      <c r="BE12" s="67"/>
      <c r="BF12" s="67"/>
      <c r="BG12" s="67"/>
      <c r="BH12" s="67"/>
      <c r="BI12" s="67"/>
      <c r="BJ12" s="67"/>
      <c r="BK12" s="67"/>
      <c r="BL12" s="67"/>
      <c r="BM12" s="67"/>
      <c r="BN12" s="67"/>
      <c r="BO12" s="67"/>
      <c r="BP12" s="67"/>
      <c r="BQ12" s="67"/>
      <c r="BR12" s="67"/>
      <c r="BS12" s="67"/>
      <c r="BT12" s="67"/>
      <c r="BU12" s="67"/>
      <c r="BV12" s="67"/>
      <c r="BW12" s="67"/>
      <c r="BX12" s="67"/>
      <c r="BY12" s="67"/>
      <c r="BZ12" s="67"/>
      <c r="CA12" s="67"/>
      <c r="CB12" s="67"/>
      <c r="CC12" s="67"/>
      <c r="CD12" s="67"/>
      <c r="CE12" s="67"/>
      <c r="CF12" s="67"/>
      <c r="CG12" s="67"/>
      <c r="CH12" s="67"/>
      <c r="CI12" s="67"/>
      <c r="CJ12" s="67"/>
      <c r="CK12" s="67"/>
      <c r="CL12" s="67"/>
      <c r="CM12" s="67"/>
      <c r="CN12" s="67"/>
      <c r="CO12" s="67"/>
      <c r="CP12" s="67"/>
      <c r="CQ12" s="67"/>
      <c r="CR12" s="67"/>
      <c r="CS12" s="67"/>
      <c r="CT12" s="67"/>
      <c r="CU12" s="67"/>
      <c r="CV12" s="67"/>
      <c r="CW12" s="67"/>
      <c r="CX12" s="67"/>
      <c r="CY12" s="67"/>
      <c r="CZ12" s="67"/>
      <c r="DA12" s="67"/>
      <c r="DB12" s="67"/>
      <c r="DC12" s="67"/>
      <c r="DD12" s="67"/>
      <c r="DE12" s="67"/>
      <c r="DF12" s="67"/>
      <c r="DG12" s="67"/>
      <c r="DH12" s="67"/>
      <c r="DI12" s="67"/>
      <c r="DJ12" s="67"/>
      <c r="DK12" s="67"/>
      <c r="DL12" s="67"/>
      <c r="DM12" s="67"/>
      <c r="DN12" s="67"/>
      <c r="DO12" s="67"/>
      <c r="DP12" s="67"/>
      <c r="DQ12" s="67"/>
      <c r="DR12" s="67"/>
      <c r="DS12" s="67"/>
      <c r="DT12" s="67"/>
      <c r="DU12" s="67"/>
      <c r="DV12" s="67"/>
      <c r="DW12" s="67"/>
      <c r="DX12" s="67"/>
      <c r="DY12" s="67"/>
      <c r="DZ12" s="67"/>
      <c r="EA12" s="67"/>
      <c r="EB12" s="67"/>
      <c r="EC12" s="67"/>
      <c r="ED12" s="67"/>
      <c r="EE12" s="67"/>
      <c r="EF12" s="67"/>
      <c r="EG12" s="67"/>
      <c r="EH12" s="67"/>
      <c r="EI12" s="67"/>
      <c r="EJ12" s="67"/>
      <c r="EK12" s="67"/>
      <c r="EL12" s="67"/>
      <c r="EM12" s="67"/>
      <c r="EN12" s="67"/>
      <c r="EO12" s="67"/>
      <c r="EP12" s="67"/>
      <c r="EQ12" s="67"/>
      <c r="ER12" s="67"/>
      <c r="ES12" s="67"/>
      <c r="ET12" s="67"/>
      <c r="EU12" s="67"/>
      <c r="EV12" s="67"/>
      <c r="EW12" s="67"/>
      <c r="EX12" s="67"/>
      <c r="EY12" s="67"/>
      <c r="EZ12" s="67"/>
      <c r="FA12" s="67"/>
      <c r="FB12" s="67"/>
      <c r="FC12" s="67"/>
      <c r="FD12" s="67"/>
      <c r="FE12" s="67"/>
      <c r="FF12" s="67"/>
      <c r="FG12" s="67"/>
      <c r="FH12" s="67"/>
      <c r="FI12" s="67"/>
      <c r="FJ12" s="67"/>
      <c r="FK12" s="67"/>
      <c r="FL12" s="67"/>
      <c r="FM12" s="67"/>
      <c r="FN12" s="67"/>
      <c r="FO12" s="67"/>
      <c r="FP12" s="67"/>
      <c r="FQ12" s="67"/>
      <c r="FR12" s="67"/>
      <c r="FS12" s="67"/>
      <c r="FT12" s="67"/>
      <c r="FU12" s="67"/>
      <c r="FV12" s="67"/>
      <c r="FW12" s="67"/>
      <c r="FX12" s="67"/>
      <c r="FY12" s="67"/>
      <c r="FZ12" s="67"/>
      <c r="GA12" s="67"/>
      <c r="GB12" s="67"/>
      <c r="GC12" s="67"/>
      <c r="GD12" s="67"/>
      <c r="GE12" s="67"/>
      <c r="GF12" s="67"/>
      <c r="GG12" s="67"/>
      <c r="GH12" s="67"/>
      <c r="GI12" s="67"/>
      <c r="GJ12" s="67"/>
      <c r="GK12" s="67"/>
      <c r="GL12" s="67"/>
      <c r="GM12" s="67"/>
      <c r="GN12" s="67"/>
      <c r="GO12" s="67"/>
      <c r="GP12" s="67"/>
      <c r="GQ12" s="67"/>
      <c r="GR12" s="67"/>
      <c r="GS12" s="67"/>
      <c r="GT12" s="67"/>
      <c r="GU12" s="67"/>
      <c r="GV12" s="67"/>
      <c r="GW12" s="67"/>
      <c r="GX12" s="67"/>
      <c r="GY12" s="67"/>
      <c r="GZ12" s="67"/>
      <c r="HA12" s="67"/>
      <c r="HB12" s="67"/>
      <c r="HC12" s="67"/>
      <c r="HD12" s="67"/>
      <c r="HE12" s="67"/>
      <c r="HF12" s="67"/>
      <c r="HG12" s="67"/>
      <c r="HH12" s="67"/>
      <c r="HI12" s="67"/>
      <c r="HJ12" s="67"/>
      <c r="HK12" s="67"/>
      <c r="HL12" s="67"/>
      <c r="HM12" s="67"/>
      <c r="HN12" s="67"/>
      <c r="HO12" s="67"/>
      <c r="HP12" s="67"/>
      <c r="HQ12" s="67"/>
      <c r="HR12" s="67"/>
      <c r="HS12" s="67"/>
      <c r="HT12" s="67"/>
      <c r="HU12" s="67"/>
      <c r="HV12" s="67"/>
      <c r="HW12" s="67"/>
      <c r="HX12" s="67"/>
      <c r="HY12" s="67"/>
      <c r="HZ12" s="67"/>
    </row>
    <row r="13" s="30" customFormat="1" ht="30" customHeight="1" spans="1:234">
      <c r="A13" s="10"/>
      <c r="B13" s="10"/>
      <c r="C13" s="10"/>
      <c r="D13" s="10"/>
      <c r="E13" s="10"/>
      <c r="F13" s="10"/>
      <c r="G13" s="16"/>
      <c r="H13" s="25"/>
      <c r="I13" s="25"/>
      <c r="J13" s="41"/>
      <c r="K13" s="68"/>
      <c r="L13" s="67"/>
      <c r="M13" s="67"/>
      <c r="N13" s="67"/>
      <c r="O13" s="67"/>
      <c r="P13" s="67"/>
      <c r="Q13" s="67"/>
      <c r="R13" s="67"/>
      <c r="S13" s="67"/>
      <c r="T13" s="67"/>
      <c r="U13" s="67"/>
      <c r="V13" s="67"/>
      <c r="W13" s="67"/>
      <c r="X13" s="67"/>
      <c r="Y13" s="67"/>
      <c r="Z13" s="67"/>
      <c r="AA13" s="67"/>
      <c r="AB13" s="67"/>
      <c r="AC13" s="67"/>
      <c r="AD13" s="67"/>
      <c r="AE13" s="67"/>
      <c r="AF13" s="67"/>
      <c r="AG13" s="67"/>
      <c r="AH13" s="67"/>
      <c r="AI13" s="67"/>
      <c r="AJ13" s="67"/>
      <c r="AK13" s="67"/>
      <c r="AL13" s="67"/>
      <c r="AM13" s="67"/>
      <c r="AN13" s="67"/>
      <c r="AO13" s="67"/>
      <c r="AP13" s="67"/>
      <c r="AQ13" s="67"/>
      <c r="AR13" s="67"/>
      <c r="AS13" s="67"/>
      <c r="AT13" s="67"/>
      <c r="AU13" s="67"/>
      <c r="AV13" s="67"/>
      <c r="AW13" s="67"/>
      <c r="AX13" s="67"/>
      <c r="AY13" s="67"/>
      <c r="AZ13" s="67"/>
      <c r="BA13" s="67"/>
      <c r="BB13" s="67"/>
      <c r="BC13" s="67"/>
      <c r="BD13" s="67"/>
      <c r="BE13" s="67"/>
      <c r="BF13" s="67"/>
      <c r="BG13" s="67"/>
      <c r="BH13" s="67"/>
      <c r="BI13" s="67"/>
      <c r="BJ13" s="67"/>
      <c r="BK13" s="67"/>
      <c r="BL13" s="67"/>
      <c r="BM13" s="67"/>
      <c r="BN13" s="67"/>
      <c r="BO13" s="67"/>
      <c r="BP13" s="67"/>
      <c r="BQ13" s="67"/>
      <c r="BR13" s="67"/>
      <c r="BS13" s="67"/>
      <c r="BT13" s="67"/>
      <c r="BU13" s="67"/>
      <c r="BV13" s="67"/>
      <c r="BW13" s="67"/>
      <c r="BX13" s="67"/>
      <c r="BY13" s="67"/>
      <c r="BZ13" s="67"/>
      <c r="CA13" s="67"/>
      <c r="CB13" s="67"/>
      <c r="CC13" s="67"/>
      <c r="CD13" s="67"/>
      <c r="CE13" s="67"/>
      <c r="CF13" s="67"/>
      <c r="CG13" s="67"/>
      <c r="CH13" s="67"/>
      <c r="CI13" s="67"/>
      <c r="CJ13" s="67"/>
      <c r="CK13" s="67"/>
      <c r="CL13" s="67"/>
      <c r="CM13" s="67"/>
      <c r="CN13" s="67"/>
      <c r="CO13" s="67"/>
      <c r="CP13" s="67"/>
      <c r="CQ13" s="67"/>
      <c r="CR13" s="67"/>
      <c r="CS13" s="67"/>
      <c r="CT13" s="67"/>
      <c r="CU13" s="67"/>
      <c r="CV13" s="67"/>
      <c r="CW13" s="67"/>
      <c r="CX13" s="67"/>
      <c r="CY13" s="67"/>
      <c r="CZ13" s="67"/>
      <c r="DA13" s="67"/>
      <c r="DB13" s="67"/>
      <c r="DC13" s="67"/>
      <c r="DD13" s="67"/>
      <c r="DE13" s="67"/>
      <c r="DF13" s="67"/>
      <c r="DG13" s="67"/>
      <c r="DH13" s="67"/>
      <c r="DI13" s="67"/>
      <c r="DJ13" s="67"/>
      <c r="DK13" s="67"/>
      <c r="DL13" s="67"/>
      <c r="DM13" s="67"/>
      <c r="DN13" s="67"/>
      <c r="DO13" s="67"/>
      <c r="DP13" s="67"/>
      <c r="DQ13" s="67"/>
      <c r="DR13" s="67"/>
      <c r="DS13" s="67"/>
      <c r="DT13" s="67"/>
      <c r="DU13" s="67"/>
      <c r="DV13" s="67"/>
      <c r="DW13" s="67"/>
      <c r="DX13" s="67"/>
      <c r="DY13" s="67"/>
      <c r="DZ13" s="67"/>
      <c r="EA13" s="67"/>
      <c r="EB13" s="67"/>
      <c r="EC13" s="67"/>
      <c r="ED13" s="67"/>
      <c r="EE13" s="67"/>
      <c r="EF13" s="67"/>
      <c r="EG13" s="67"/>
      <c r="EH13" s="67"/>
      <c r="EI13" s="67"/>
      <c r="EJ13" s="67"/>
      <c r="EK13" s="67"/>
      <c r="EL13" s="67"/>
      <c r="EM13" s="67"/>
      <c r="EN13" s="67"/>
      <c r="EO13" s="67"/>
      <c r="EP13" s="67"/>
      <c r="EQ13" s="67"/>
      <c r="ER13" s="67"/>
      <c r="ES13" s="67"/>
      <c r="ET13" s="67"/>
      <c r="EU13" s="67"/>
      <c r="EV13" s="67"/>
      <c r="EW13" s="67"/>
      <c r="EX13" s="67"/>
      <c r="EY13" s="67"/>
      <c r="EZ13" s="67"/>
      <c r="FA13" s="67"/>
      <c r="FB13" s="67"/>
      <c r="FC13" s="67"/>
      <c r="FD13" s="67"/>
      <c r="FE13" s="67"/>
      <c r="FF13" s="67"/>
      <c r="FG13" s="67"/>
      <c r="FH13" s="67"/>
      <c r="FI13" s="67"/>
      <c r="FJ13" s="67"/>
      <c r="FK13" s="67"/>
      <c r="FL13" s="67"/>
      <c r="FM13" s="67"/>
      <c r="FN13" s="67"/>
      <c r="FO13" s="67"/>
      <c r="FP13" s="67"/>
      <c r="FQ13" s="67"/>
      <c r="FR13" s="67"/>
      <c r="FS13" s="67"/>
      <c r="FT13" s="67"/>
      <c r="FU13" s="67"/>
      <c r="FV13" s="67"/>
      <c r="FW13" s="67"/>
      <c r="FX13" s="67"/>
      <c r="FY13" s="67"/>
      <c r="FZ13" s="67"/>
      <c r="GA13" s="67"/>
      <c r="GB13" s="67"/>
      <c r="GC13" s="67"/>
      <c r="GD13" s="67"/>
      <c r="GE13" s="67"/>
      <c r="GF13" s="67"/>
      <c r="GG13" s="67"/>
      <c r="GH13" s="67"/>
      <c r="GI13" s="67"/>
      <c r="GJ13" s="67"/>
      <c r="GK13" s="67"/>
      <c r="GL13" s="67"/>
      <c r="GM13" s="67"/>
      <c r="GN13" s="67"/>
      <c r="GO13" s="67"/>
      <c r="GP13" s="67"/>
      <c r="GQ13" s="67"/>
      <c r="GR13" s="67"/>
      <c r="GS13" s="67"/>
      <c r="GT13" s="67"/>
      <c r="GU13" s="67"/>
      <c r="GV13" s="67"/>
      <c r="GW13" s="67"/>
      <c r="GX13" s="67"/>
      <c r="GY13" s="67"/>
      <c r="GZ13" s="67"/>
      <c r="HA13" s="67"/>
      <c r="HB13" s="67"/>
      <c r="HC13" s="67"/>
      <c r="HD13" s="67"/>
      <c r="HE13" s="67"/>
      <c r="HF13" s="67"/>
      <c r="HG13" s="67"/>
      <c r="HH13" s="67"/>
      <c r="HI13" s="67"/>
      <c r="HJ13" s="67"/>
      <c r="HK13" s="67"/>
      <c r="HL13" s="67"/>
      <c r="HM13" s="67"/>
      <c r="HN13" s="67"/>
      <c r="HO13" s="67"/>
      <c r="HP13" s="67"/>
      <c r="HQ13" s="67"/>
      <c r="HR13" s="67"/>
      <c r="HS13" s="67"/>
      <c r="HT13" s="67"/>
      <c r="HU13" s="67"/>
      <c r="HV13" s="67"/>
      <c r="HW13" s="67"/>
      <c r="HX13" s="67"/>
      <c r="HY13" s="67"/>
      <c r="HZ13" s="67"/>
    </row>
    <row r="14" s="30" customFormat="1" ht="26" customHeight="1" spans="1:11">
      <c r="A14" s="10"/>
      <c r="B14" s="9" t="s">
        <v>99</v>
      </c>
      <c r="C14" s="9"/>
      <c r="D14" s="9"/>
      <c r="E14" s="9"/>
      <c r="F14" s="9"/>
      <c r="G14" s="12"/>
      <c r="H14" s="12"/>
      <c r="I14" s="12"/>
      <c r="J14" s="40"/>
      <c r="K14" s="10"/>
    </row>
    <row r="15" s="30" customFormat="1" ht="25" customHeight="1" spans="1:11">
      <c r="A15" s="10"/>
      <c r="B15" s="26" t="s">
        <v>115</v>
      </c>
      <c r="C15" s="27"/>
      <c r="D15" s="27"/>
      <c r="E15" s="27"/>
      <c r="F15" s="28"/>
      <c r="G15" s="29"/>
      <c r="H15" s="29"/>
      <c r="I15" s="12"/>
      <c r="J15" s="40">
        <f>J14+J9</f>
        <v>61500</v>
      </c>
      <c r="K15" s="10"/>
    </row>
    <row r="16" s="30" customFormat="1" ht="19.5" customHeight="1" spans="3:10">
      <c r="C16" s="31"/>
      <c r="D16" s="32"/>
      <c r="E16" s="32"/>
      <c r="F16" s="32"/>
      <c r="G16" s="33" t="s">
        <v>116</v>
      </c>
      <c r="H16" s="33"/>
      <c r="I16" s="33"/>
      <c r="J16" s="33"/>
    </row>
    <row r="17" s="30" customFormat="1" ht="19.5" customHeight="1" spans="2:10">
      <c r="B17" s="34"/>
      <c r="C17" s="35"/>
      <c r="D17" s="36"/>
      <c r="E17" s="36"/>
      <c r="F17" s="36"/>
      <c r="G17" s="37">
        <v>44768</v>
      </c>
      <c r="H17" s="37"/>
      <c r="I17" s="37"/>
      <c r="J17" s="37"/>
    </row>
    <row r="18" s="30" customFormat="1" ht="27" customHeight="1" spans="4:9">
      <c r="D18" s="60"/>
      <c r="E18" s="60"/>
      <c r="F18" s="60"/>
      <c r="G18" s="60"/>
      <c r="H18" s="60"/>
      <c r="I18" s="61"/>
    </row>
    <row r="19" s="30" customFormat="1" ht="24" customHeight="1" spans="4:9">
      <c r="D19" s="60"/>
      <c r="E19" s="60"/>
      <c r="F19" s="60"/>
      <c r="G19" s="60"/>
      <c r="H19" s="60"/>
      <c r="I19" s="61"/>
    </row>
  </sheetData>
  <mergeCells count="20">
    <mergeCell ref="A1:K1"/>
    <mergeCell ref="E2:F2"/>
    <mergeCell ref="H2:I2"/>
    <mergeCell ref="A3:K3"/>
    <mergeCell ref="C4:G4"/>
    <mergeCell ref="C5:G5"/>
    <mergeCell ref="C6:G6"/>
    <mergeCell ref="C7:G7"/>
    <mergeCell ref="C8:G8"/>
    <mergeCell ref="C9:G9"/>
    <mergeCell ref="A10:K10"/>
    <mergeCell ref="C11:F11"/>
    <mergeCell ref="C12:F12"/>
    <mergeCell ref="C13:F13"/>
    <mergeCell ref="B14:F14"/>
    <mergeCell ref="B15:F15"/>
    <mergeCell ref="C16:D16"/>
    <mergeCell ref="G16:J16"/>
    <mergeCell ref="C17:D17"/>
    <mergeCell ref="G17:J17"/>
  </mergeCells>
  <printOptions horizontalCentered="1"/>
  <pageMargins left="0.314583333333333" right="0.314583333333333" top="0.786805555555556" bottom="0.708333333333333" header="0.5" footer="0.5"/>
  <pageSetup paperSize="9" orientation="landscape" horizontalDpi="600"/>
  <headerFooter>
    <oddFooter>&amp;C第 &amp;P 页，共 &amp;N 页</oddFooter>
  </headerFooter>
</worksheet>
</file>

<file path=xl/worksheets/sheet5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IA19"/>
  <sheetViews>
    <sheetView workbookViewId="0">
      <selection activeCell="E220" sqref="E220"/>
    </sheetView>
  </sheetViews>
  <sheetFormatPr defaultColWidth="9" defaultRowHeight="12.75"/>
  <cols>
    <col min="1" max="1" width="6.875" style="30" customWidth="1"/>
    <col min="2" max="2" width="9.5" style="30" customWidth="1"/>
    <col min="3" max="3" width="12.375" style="30" customWidth="1"/>
    <col min="4" max="4" width="12.625" style="60" customWidth="1"/>
    <col min="5" max="5" width="7.875" style="60" customWidth="1"/>
    <col min="6" max="6" width="11.625" style="60" customWidth="1"/>
    <col min="7" max="7" width="10.875" style="60" customWidth="1"/>
    <col min="8" max="8" width="14.375" style="60" customWidth="1"/>
    <col min="9" max="9" width="14.875" style="61" customWidth="1"/>
    <col min="10" max="10" width="17.125" style="30" customWidth="1"/>
    <col min="11" max="11" width="21.625" style="30" customWidth="1"/>
    <col min="12" max="12" width="13" style="30" customWidth="1"/>
    <col min="13" max="32" width="9" style="30"/>
    <col min="33" max="16384" width="5.625" style="30"/>
  </cols>
  <sheetData>
    <row r="1" s="58" customFormat="1" ht="30" customHeight="1" spans="1:227">
      <c r="A1" s="4" t="s">
        <v>74</v>
      </c>
      <c r="B1" s="5"/>
      <c r="C1" s="5"/>
      <c r="D1" s="5"/>
      <c r="E1" s="5"/>
      <c r="F1" s="5"/>
      <c r="G1" s="5"/>
      <c r="H1" s="5"/>
      <c r="I1" s="5"/>
      <c r="J1" s="5"/>
      <c r="K1" s="5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  <c r="AB1" s="66"/>
      <c r="AC1" s="66"/>
      <c r="AD1" s="66"/>
      <c r="AE1" s="66"/>
      <c r="AF1" s="66"/>
      <c r="AG1" s="66"/>
      <c r="AH1" s="66"/>
      <c r="AI1" s="66"/>
      <c r="AJ1" s="66"/>
      <c r="AK1" s="66"/>
      <c r="AL1" s="66"/>
      <c r="AM1" s="66"/>
      <c r="AN1" s="66"/>
      <c r="AO1" s="66"/>
      <c r="AP1" s="66"/>
      <c r="AQ1" s="66"/>
      <c r="AR1" s="66"/>
      <c r="AS1" s="66"/>
      <c r="AT1" s="66"/>
      <c r="AU1" s="66"/>
      <c r="AV1" s="66"/>
      <c r="AW1" s="66"/>
      <c r="AX1" s="66"/>
      <c r="AY1" s="66"/>
      <c r="AZ1" s="66"/>
      <c r="BA1" s="66"/>
      <c r="BB1" s="66"/>
      <c r="BC1" s="66"/>
      <c r="BD1" s="66"/>
      <c r="BE1" s="66"/>
      <c r="BF1" s="66"/>
      <c r="BG1" s="66"/>
      <c r="BH1" s="66"/>
      <c r="BI1" s="66"/>
      <c r="BJ1" s="66"/>
      <c r="BK1" s="66"/>
      <c r="BL1" s="66"/>
      <c r="BM1" s="66"/>
      <c r="BN1" s="66"/>
      <c r="BO1" s="66"/>
      <c r="BP1" s="66"/>
      <c r="BQ1" s="66"/>
      <c r="BR1" s="66"/>
      <c r="BS1" s="66"/>
      <c r="BT1" s="66"/>
      <c r="BU1" s="66"/>
      <c r="BV1" s="66"/>
      <c r="BW1" s="66"/>
      <c r="BX1" s="66"/>
      <c r="BY1" s="66"/>
      <c r="BZ1" s="66"/>
      <c r="CA1" s="66"/>
      <c r="CB1" s="66"/>
      <c r="CC1" s="66"/>
      <c r="CD1" s="66"/>
      <c r="CE1" s="66"/>
      <c r="CF1" s="66"/>
      <c r="CG1" s="66"/>
      <c r="CH1" s="66"/>
      <c r="CI1" s="66"/>
      <c r="CJ1" s="66"/>
      <c r="CK1" s="66"/>
      <c r="CL1" s="66"/>
      <c r="CM1" s="66"/>
      <c r="CN1" s="66"/>
      <c r="CO1" s="66"/>
      <c r="CP1" s="66"/>
      <c r="CQ1" s="66"/>
      <c r="CR1" s="66"/>
      <c r="CS1" s="66"/>
      <c r="CT1" s="66"/>
      <c r="CU1" s="66"/>
      <c r="CV1" s="66"/>
      <c r="CW1" s="66"/>
      <c r="CX1" s="66"/>
      <c r="CY1" s="66"/>
      <c r="CZ1" s="66"/>
      <c r="DA1" s="66"/>
      <c r="DB1" s="66"/>
      <c r="DC1" s="66"/>
      <c r="DD1" s="66"/>
      <c r="DE1" s="66"/>
      <c r="DF1" s="66"/>
      <c r="DG1" s="66"/>
      <c r="DH1" s="66"/>
      <c r="DI1" s="66"/>
      <c r="DJ1" s="66"/>
      <c r="DK1" s="66"/>
      <c r="DL1" s="66"/>
      <c r="DM1" s="66"/>
      <c r="DN1" s="66"/>
      <c r="DO1" s="66"/>
      <c r="DP1" s="66"/>
      <c r="DQ1" s="66"/>
      <c r="DR1" s="66"/>
      <c r="DS1" s="66"/>
      <c r="DT1" s="66"/>
      <c r="DU1" s="66"/>
      <c r="DV1" s="66"/>
      <c r="DW1" s="66"/>
      <c r="DX1" s="66"/>
      <c r="DY1" s="66"/>
      <c r="DZ1" s="66"/>
      <c r="EA1" s="66"/>
      <c r="EB1" s="66"/>
      <c r="EC1" s="66"/>
      <c r="ED1" s="66"/>
      <c r="EE1" s="66"/>
      <c r="EF1" s="66"/>
      <c r="EG1" s="66"/>
      <c r="EH1" s="66"/>
      <c r="EI1" s="66"/>
      <c r="EJ1" s="66"/>
      <c r="EK1" s="66"/>
      <c r="EL1" s="66"/>
      <c r="EM1" s="66"/>
      <c r="EN1" s="66"/>
      <c r="EO1" s="66"/>
      <c r="EP1" s="66"/>
      <c r="EQ1" s="66"/>
      <c r="ER1" s="66"/>
      <c r="ES1" s="66"/>
      <c r="ET1" s="66"/>
      <c r="EU1" s="66"/>
      <c r="EV1" s="66"/>
      <c r="EW1" s="66"/>
      <c r="EX1" s="66"/>
      <c r="EY1" s="66"/>
      <c r="EZ1" s="66"/>
      <c r="FA1" s="66"/>
      <c r="FB1" s="66"/>
      <c r="FC1" s="66"/>
      <c r="FD1" s="66"/>
      <c r="FE1" s="66"/>
      <c r="FF1" s="66"/>
      <c r="FG1" s="66"/>
      <c r="FH1" s="66"/>
      <c r="FI1" s="66"/>
      <c r="FJ1" s="66"/>
      <c r="FK1" s="66"/>
      <c r="FL1" s="66"/>
      <c r="FM1" s="66"/>
      <c r="FN1" s="66"/>
      <c r="FO1" s="66"/>
      <c r="FP1" s="66"/>
      <c r="FQ1" s="66"/>
      <c r="FR1" s="66"/>
      <c r="FS1" s="66"/>
      <c r="FT1" s="66"/>
      <c r="FU1" s="66"/>
      <c r="FV1" s="66"/>
      <c r="FW1" s="66"/>
      <c r="FX1" s="66"/>
      <c r="FY1" s="66"/>
      <c r="FZ1" s="66"/>
      <c r="GA1" s="66"/>
      <c r="GB1" s="66"/>
      <c r="GC1" s="66"/>
      <c r="GD1" s="66"/>
      <c r="GE1" s="66"/>
      <c r="GF1" s="66"/>
      <c r="GG1" s="66"/>
      <c r="GH1" s="66"/>
      <c r="GI1" s="66"/>
      <c r="GJ1" s="66"/>
      <c r="GK1" s="66"/>
      <c r="GL1" s="66"/>
      <c r="GM1" s="66"/>
      <c r="GN1" s="66"/>
      <c r="GO1" s="66"/>
      <c r="GP1" s="66"/>
      <c r="GQ1" s="66"/>
      <c r="GR1" s="66"/>
      <c r="GS1" s="66"/>
      <c r="GT1" s="66"/>
      <c r="GU1" s="66"/>
      <c r="GV1" s="66"/>
      <c r="GW1" s="66"/>
      <c r="GX1" s="66"/>
      <c r="GY1" s="66"/>
      <c r="GZ1" s="66"/>
      <c r="HA1" s="66"/>
      <c r="HB1" s="66"/>
      <c r="HC1" s="66"/>
      <c r="HD1" s="66"/>
      <c r="HE1" s="66"/>
      <c r="HF1" s="66"/>
      <c r="HG1" s="66"/>
      <c r="HH1" s="66"/>
      <c r="HI1" s="66"/>
      <c r="HJ1" s="66"/>
      <c r="HK1" s="66"/>
      <c r="HL1" s="66"/>
      <c r="HM1" s="66"/>
      <c r="HN1" s="66"/>
      <c r="HO1" s="66"/>
      <c r="HP1" s="66"/>
      <c r="HQ1" s="66"/>
      <c r="HR1" s="66"/>
      <c r="HS1" s="66"/>
    </row>
    <row r="2" s="30" customFormat="1" ht="26.1" customHeight="1" spans="1:234">
      <c r="A2" s="10" t="s">
        <v>75</v>
      </c>
      <c r="B2" s="7" t="s">
        <v>76</v>
      </c>
      <c r="C2" s="8" t="s">
        <v>521</v>
      </c>
      <c r="D2" s="7" t="s">
        <v>78</v>
      </c>
      <c r="E2" s="8" t="s">
        <v>79</v>
      </c>
      <c r="F2" s="8"/>
      <c r="G2" s="7" t="s">
        <v>80</v>
      </c>
      <c r="H2" s="10" t="s">
        <v>314</v>
      </c>
      <c r="I2" s="10"/>
      <c r="J2" s="7" t="s">
        <v>82</v>
      </c>
      <c r="K2" s="8">
        <v>1</v>
      </c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7"/>
      <c r="AD2" s="67"/>
      <c r="AE2" s="67"/>
      <c r="AF2" s="67"/>
      <c r="AG2" s="67"/>
      <c r="AH2" s="67"/>
      <c r="AI2" s="67"/>
      <c r="AJ2" s="67"/>
      <c r="AK2" s="67"/>
      <c r="AL2" s="67"/>
      <c r="AM2" s="67"/>
      <c r="AN2" s="67"/>
      <c r="AO2" s="67"/>
      <c r="AP2" s="67"/>
      <c r="AQ2" s="67"/>
      <c r="AR2" s="67"/>
      <c r="AS2" s="67"/>
      <c r="AT2" s="67"/>
      <c r="AU2" s="67"/>
      <c r="AV2" s="67"/>
      <c r="AW2" s="67"/>
      <c r="AX2" s="67"/>
      <c r="AY2" s="67"/>
      <c r="AZ2" s="67"/>
      <c r="BA2" s="67"/>
      <c r="BB2" s="67"/>
      <c r="BC2" s="67"/>
      <c r="BD2" s="67"/>
      <c r="BE2" s="67"/>
      <c r="BF2" s="67"/>
      <c r="BG2" s="67"/>
      <c r="BH2" s="67"/>
      <c r="BI2" s="67"/>
      <c r="BJ2" s="67"/>
      <c r="BK2" s="67"/>
      <c r="BL2" s="67"/>
      <c r="BM2" s="67"/>
      <c r="BN2" s="67"/>
      <c r="BO2" s="67"/>
      <c r="BP2" s="67"/>
      <c r="BQ2" s="67"/>
      <c r="BR2" s="67"/>
      <c r="BS2" s="67"/>
      <c r="BT2" s="67"/>
      <c r="BU2" s="67"/>
      <c r="BV2" s="67"/>
      <c r="BW2" s="67"/>
      <c r="BX2" s="67"/>
      <c r="BY2" s="67"/>
      <c r="BZ2" s="67"/>
      <c r="CA2" s="67"/>
      <c r="CB2" s="67"/>
      <c r="CC2" s="67"/>
      <c r="CD2" s="67"/>
      <c r="CE2" s="67"/>
      <c r="CF2" s="67"/>
      <c r="CG2" s="67"/>
      <c r="CH2" s="67"/>
      <c r="CI2" s="67"/>
      <c r="CJ2" s="67"/>
      <c r="CK2" s="67"/>
      <c r="CL2" s="67"/>
      <c r="CM2" s="67"/>
      <c r="CN2" s="67"/>
      <c r="CO2" s="67"/>
      <c r="CP2" s="67"/>
      <c r="CQ2" s="67"/>
      <c r="CR2" s="67"/>
      <c r="CS2" s="67"/>
      <c r="CT2" s="67"/>
      <c r="CU2" s="67"/>
      <c r="CV2" s="67"/>
      <c r="CW2" s="67"/>
      <c r="CX2" s="67"/>
      <c r="CY2" s="67"/>
      <c r="CZ2" s="67"/>
      <c r="DA2" s="67"/>
      <c r="DB2" s="67"/>
      <c r="DC2" s="67"/>
      <c r="DD2" s="67"/>
      <c r="DE2" s="67"/>
      <c r="DF2" s="67"/>
      <c r="DG2" s="67"/>
      <c r="DH2" s="67"/>
      <c r="DI2" s="67"/>
      <c r="DJ2" s="67"/>
      <c r="DK2" s="67"/>
      <c r="DL2" s="67"/>
      <c r="DM2" s="67"/>
      <c r="DN2" s="67"/>
      <c r="DO2" s="67"/>
      <c r="DP2" s="67"/>
      <c r="DQ2" s="67"/>
      <c r="DR2" s="67"/>
      <c r="DS2" s="67"/>
      <c r="DT2" s="67"/>
      <c r="DU2" s="67"/>
      <c r="DV2" s="67"/>
      <c r="DW2" s="67"/>
      <c r="DX2" s="67"/>
      <c r="DY2" s="67"/>
      <c r="DZ2" s="67"/>
      <c r="EA2" s="67"/>
      <c r="EB2" s="67"/>
      <c r="EC2" s="67"/>
      <c r="ED2" s="67"/>
      <c r="EE2" s="67"/>
      <c r="EF2" s="67"/>
      <c r="EG2" s="67"/>
      <c r="EH2" s="67"/>
      <c r="EI2" s="67"/>
      <c r="EJ2" s="67"/>
      <c r="EK2" s="67"/>
      <c r="EL2" s="67"/>
      <c r="EM2" s="67"/>
      <c r="EN2" s="67"/>
      <c r="EO2" s="67"/>
      <c r="EP2" s="67"/>
      <c r="EQ2" s="67"/>
      <c r="ER2" s="67"/>
      <c r="ES2" s="67"/>
      <c r="ET2" s="67"/>
      <c r="EU2" s="67"/>
      <c r="EV2" s="67"/>
      <c r="EW2" s="67"/>
      <c r="EX2" s="67"/>
      <c r="EY2" s="67"/>
      <c r="EZ2" s="67"/>
      <c r="FA2" s="67"/>
      <c r="FB2" s="67"/>
      <c r="FC2" s="67"/>
      <c r="FD2" s="67"/>
      <c r="FE2" s="67"/>
      <c r="FF2" s="67"/>
      <c r="FG2" s="67"/>
      <c r="FH2" s="67"/>
      <c r="FI2" s="67"/>
      <c r="FJ2" s="67"/>
      <c r="FK2" s="67"/>
      <c r="FL2" s="67"/>
      <c r="FM2" s="67"/>
      <c r="FN2" s="67"/>
      <c r="FO2" s="67"/>
      <c r="FP2" s="67"/>
      <c r="FQ2" s="67"/>
      <c r="FR2" s="67"/>
      <c r="FS2" s="67"/>
      <c r="FT2" s="67"/>
      <c r="FU2" s="67"/>
      <c r="FV2" s="67"/>
      <c r="FW2" s="67"/>
      <c r="FX2" s="67"/>
      <c r="FY2" s="67"/>
      <c r="FZ2" s="67"/>
      <c r="GA2" s="67"/>
      <c r="GB2" s="67"/>
      <c r="GC2" s="67"/>
      <c r="GD2" s="67"/>
      <c r="GE2" s="67"/>
      <c r="GF2" s="67"/>
      <c r="GG2" s="67"/>
      <c r="GH2" s="67"/>
      <c r="GI2" s="67"/>
      <c r="GJ2" s="67"/>
      <c r="GK2" s="67"/>
      <c r="GL2" s="67"/>
      <c r="GM2" s="67"/>
      <c r="GN2" s="67"/>
      <c r="GO2" s="67"/>
      <c r="GP2" s="67"/>
      <c r="GQ2" s="67"/>
      <c r="GR2" s="67"/>
      <c r="GS2" s="67"/>
      <c r="GT2" s="67"/>
      <c r="GU2" s="67"/>
      <c r="GV2" s="67"/>
      <c r="GW2" s="67"/>
      <c r="GX2" s="67"/>
      <c r="GY2" s="67"/>
      <c r="GZ2" s="67"/>
      <c r="HA2" s="67"/>
      <c r="HB2" s="67"/>
      <c r="HC2" s="67"/>
      <c r="HD2" s="67"/>
      <c r="HE2" s="67"/>
      <c r="HF2" s="67"/>
      <c r="HG2" s="67"/>
      <c r="HH2" s="67"/>
      <c r="HI2" s="67"/>
      <c r="HJ2" s="67"/>
      <c r="HK2" s="67"/>
      <c r="HL2" s="67"/>
      <c r="HM2" s="67"/>
      <c r="HN2" s="67"/>
      <c r="HO2" s="67"/>
      <c r="HP2" s="67"/>
      <c r="HQ2" s="67"/>
      <c r="HR2" s="67"/>
      <c r="HS2" s="67"/>
      <c r="HT2" s="67"/>
      <c r="HU2" s="67"/>
      <c r="HV2" s="67"/>
      <c r="HW2" s="67"/>
      <c r="HX2" s="67"/>
      <c r="HY2" s="67"/>
      <c r="HZ2" s="67"/>
    </row>
    <row r="3" s="30" customFormat="1" ht="22" customHeight="1" spans="1:235">
      <c r="A3" s="9" t="s">
        <v>83</v>
      </c>
      <c r="B3" s="9"/>
      <c r="C3" s="9"/>
      <c r="D3" s="9"/>
      <c r="E3" s="9"/>
      <c r="F3" s="9"/>
      <c r="G3" s="9"/>
      <c r="H3" s="9"/>
      <c r="I3" s="9"/>
      <c r="J3" s="9"/>
      <c r="K3" s="9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  <c r="AC3" s="67"/>
      <c r="AD3" s="67"/>
      <c r="AE3" s="67"/>
      <c r="AF3" s="67"/>
      <c r="AG3" s="67"/>
      <c r="AH3" s="67"/>
      <c r="AI3" s="67"/>
      <c r="AJ3" s="67"/>
      <c r="AK3" s="67"/>
      <c r="AL3" s="67"/>
      <c r="AM3" s="67"/>
      <c r="AN3" s="67"/>
      <c r="AO3" s="67"/>
      <c r="AP3" s="67"/>
      <c r="AQ3" s="67"/>
      <c r="AR3" s="67"/>
      <c r="AS3" s="67"/>
      <c r="AT3" s="67"/>
      <c r="AU3" s="67"/>
      <c r="AV3" s="67"/>
      <c r="AW3" s="67"/>
      <c r="AX3" s="67"/>
      <c r="AY3" s="67"/>
      <c r="AZ3" s="67"/>
      <c r="BA3" s="67"/>
      <c r="BB3" s="67"/>
      <c r="BC3" s="67"/>
      <c r="BD3" s="67"/>
      <c r="BE3" s="67"/>
      <c r="BF3" s="67"/>
      <c r="BG3" s="67"/>
      <c r="BH3" s="67"/>
      <c r="BI3" s="67"/>
      <c r="BJ3" s="67"/>
      <c r="BK3" s="67"/>
      <c r="BL3" s="67"/>
      <c r="BM3" s="67"/>
      <c r="BN3" s="67"/>
      <c r="BO3" s="67"/>
      <c r="BP3" s="67"/>
      <c r="BQ3" s="67"/>
      <c r="BR3" s="67"/>
      <c r="BS3" s="67"/>
      <c r="BT3" s="67"/>
      <c r="BU3" s="67"/>
      <c r="BV3" s="67"/>
      <c r="BW3" s="67"/>
      <c r="BX3" s="67"/>
      <c r="BY3" s="67"/>
      <c r="BZ3" s="67"/>
      <c r="CA3" s="67"/>
      <c r="CB3" s="67"/>
      <c r="CC3" s="67"/>
      <c r="CD3" s="67"/>
      <c r="CE3" s="67"/>
      <c r="CF3" s="67"/>
      <c r="CG3" s="67"/>
      <c r="CH3" s="67"/>
      <c r="CI3" s="67"/>
      <c r="CJ3" s="67"/>
      <c r="CK3" s="67"/>
      <c r="CL3" s="67"/>
      <c r="CM3" s="67"/>
      <c r="CN3" s="67"/>
      <c r="CO3" s="67"/>
      <c r="CP3" s="67"/>
      <c r="CQ3" s="67"/>
      <c r="CR3" s="67"/>
      <c r="CS3" s="67"/>
      <c r="CT3" s="67"/>
      <c r="CU3" s="67"/>
      <c r="CV3" s="67"/>
      <c r="CW3" s="67"/>
      <c r="CX3" s="67"/>
      <c r="CY3" s="67"/>
      <c r="CZ3" s="67"/>
      <c r="DA3" s="67"/>
      <c r="DB3" s="67"/>
      <c r="DC3" s="67"/>
      <c r="DD3" s="67"/>
      <c r="DE3" s="67"/>
      <c r="DF3" s="67"/>
      <c r="DG3" s="67"/>
      <c r="DH3" s="67"/>
      <c r="DI3" s="67"/>
      <c r="DJ3" s="67"/>
      <c r="DK3" s="67"/>
      <c r="DL3" s="67"/>
      <c r="DM3" s="67"/>
      <c r="DN3" s="67"/>
      <c r="DO3" s="67"/>
      <c r="DP3" s="67"/>
      <c r="DQ3" s="67"/>
      <c r="DR3" s="67"/>
      <c r="DS3" s="67"/>
      <c r="DT3" s="67"/>
      <c r="DU3" s="67"/>
      <c r="DV3" s="67"/>
      <c r="DW3" s="67"/>
      <c r="DX3" s="67"/>
      <c r="DY3" s="67"/>
      <c r="DZ3" s="67"/>
      <c r="EA3" s="67"/>
      <c r="EB3" s="67"/>
      <c r="EC3" s="67"/>
      <c r="ED3" s="67"/>
      <c r="EE3" s="67"/>
      <c r="EF3" s="67"/>
      <c r="EG3" s="67"/>
      <c r="EH3" s="67"/>
      <c r="EI3" s="67"/>
      <c r="EJ3" s="67"/>
      <c r="EK3" s="67"/>
      <c r="EL3" s="67"/>
      <c r="EM3" s="67"/>
      <c r="EN3" s="67"/>
      <c r="EO3" s="67"/>
      <c r="EP3" s="67"/>
      <c r="EQ3" s="67"/>
      <c r="ER3" s="67"/>
      <c r="ES3" s="67"/>
      <c r="ET3" s="67"/>
      <c r="EU3" s="67"/>
      <c r="EV3" s="67"/>
      <c r="EW3" s="67"/>
      <c r="EX3" s="67"/>
      <c r="EY3" s="67"/>
      <c r="EZ3" s="67"/>
      <c r="FA3" s="67"/>
      <c r="FB3" s="67"/>
      <c r="FC3" s="67"/>
      <c r="FD3" s="67"/>
      <c r="FE3" s="67"/>
      <c r="FF3" s="67"/>
      <c r="FG3" s="67"/>
      <c r="FH3" s="67"/>
      <c r="FI3" s="67"/>
      <c r="FJ3" s="67"/>
      <c r="FK3" s="67"/>
      <c r="FL3" s="67"/>
      <c r="FM3" s="67"/>
      <c r="FN3" s="67"/>
      <c r="FO3" s="67"/>
      <c r="FP3" s="67"/>
      <c r="FQ3" s="67"/>
      <c r="FR3" s="67"/>
      <c r="FS3" s="67"/>
      <c r="FT3" s="67"/>
      <c r="FU3" s="67"/>
      <c r="FV3" s="67"/>
      <c r="FW3" s="67"/>
      <c r="FX3" s="67"/>
      <c r="FY3" s="67"/>
      <c r="FZ3" s="67"/>
      <c r="GA3" s="67"/>
      <c r="GB3" s="67"/>
      <c r="GC3" s="67"/>
      <c r="GD3" s="67"/>
      <c r="GE3" s="67"/>
      <c r="GF3" s="67"/>
      <c r="GG3" s="67"/>
      <c r="GH3" s="67"/>
      <c r="GI3" s="67"/>
      <c r="GJ3" s="67"/>
      <c r="GK3" s="67"/>
      <c r="GL3" s="67"/>
      <c r="GM3" s="67"/>
      <c r="GN3" s="67"/>
      <c r="GO3" s="67"/>
      <c r="GP3" s="67"/>
      <c r="GQ3" s="67"/>
      <c r="GR3" s="67"/>
      <c r="GS3" s="67"/>
      <c r="GT3" s="67"/>
      <c r="GU3" s="67"/>
      <c r="GV3" s="67"/>
      <c r="GW3" s="67"/>
      <c r="GX3" s="67"/>
      <c r="GY3" s="67"/>
      <c r="GZ3" s="67"/>
      <c r="HA3" s="67"/>
      <c r="HB3" s="67"/>
      <c r="HC3" s="67"/>
      <c r="HD3" s="67"/>
      <c r="HE3" s="67"/>
      <c r="HF3" s="67"/>
      <c r="HG3" s="67"/>
      <c r="HH3" s="67"/>
      <c r="HI3" s="67"/>
      <c r="HJ3" s="67"/>
      <c r="HK3" s="67"/>
      <c r="HL3" s="67"/>
      <c r="HM3" s="67"/>
      <c r="HN3" s="67"/>
      <c r="HO3" s="67"/>
      <c r="HP3" s="67"/>
      <c r="HQ3" s="67"/>
      <c r="HR3" s="67"/>
      <c r="HS3" s="67"/>
      <c r="HT3" s="67"/>
      <c r="HU3" s="67"/>
      <c r="HV3" s="67"/>
      <c r="HW3" s="67"/>
      <c r="HX3" s="67"/>
      <c r="HY3" s="67"/>
      <c r="HZ3" s="67"/>
      <c r="IA3" s="67"/>
    </row>
    <row r="4" s="30" customFormat="1" ht="32" customHeight="1" spans="1:234">
      <c r="A4" s="10" t="s">
        <v>84</v>
      </c>
      <c r="B4" s="11" t="s">
        <v>85</v>
      </c>
      <c r="C4" s="11" t="s">
        <v>86</v>
      </c>
      <c r="D4" s="11"/>
      <c r="E4" s="11"/>
      <c r="F4" s="11"/>
      <c r="G4" s="11"/>
      <c r="H4" s="12" t="s">
        <v>87</v>
      </c>
      <c r="I4" s="11" t="s">
        <v>88</v>
      </c>
      <c r="J4" s="41" t="s">
        <v>89</v>
      </c>
      <c r="K4" s="68" t="s">
        <v>90</v>
      </c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67"/>
      <c r="Y4" s="67"/>
      <c r="Z4" s="67"/>
      <c r="AA4" s="67"/>
      <c r="AB4" s="67"/>
      <c r="AC4" s="67"/>
      <c r="AD4" s="67"/>
      <c r="AE4" s="67"/>
      <c r="AF4" s="67"/>
      <c r="AG4" s="67"/>
      <c r="AH4" s="67"/>
      <c r="AI4" s="67"/>
      <c r="AJ4" s="67"/>
      <c r="AK4" s="67"/>
      <c r="AL4" s="67"/>
      <c r="AM4" s="67"/>
      <c r="AN4" s="67"/>
      <c r="AO4" s="67"/>
      <c r="AP4" s="67"/>
      <c r="AQ4" s="67"/>
      <c r="AR4" s="67"/>
      <c r="AS4" s="67"/>
      <c r="AT4" s="67"/>
      <c r="AU4" s="67"/>
      <c r="AV4" s="67"/>
      <c r="AW4" s="67"/>
      <c r="AX4" s="67"/>
      <c r="AY4" s="67"/>
      <c r="AZ4" s="67"/>
      <c r="BA4" s="67"/>
      <c r="BB4" s="67"/>
      <c r="BC4" s="67"/>
      <c r="BD4" s="67"/>
      <c r="BE4" s="67"/>
      <c r="BF4" s="67"/>
      <c r="BG4" s="67"/>
      <c r="BH4" s="67"/>
      <c r="BI4" s="67"/>
      <c r="BJ4" s="67"/>
      <c r="BK4" s="67"/>
      <c r="BL4" s="67"/>
      <c r="BM4" s="67"/>
      <c r="BN4" s="67"/>
      <c r="BO4" s="67"/>
      <c r="BP4" s="67"/>
      <c r="BQ4" s="67"/>
      <c r="BR4" s="67"/>
      <c r="BS4" s="67"/>
      <c r="BT4" s="67"/>
      <c r="BU4" s="67"/>
      <c r="BV4" s="67"/>
      <c r="BW4" s="67"/>
      <c r="BX4" s="67"/>
      <c r="BY4" s="67"/>
      <c r="BZ4" s="67"/>
      <c r="CA4" s="67"/>
      <c r="CB4" s="67"/>
      <c r="CC4" s="67"/>
      <c r="CD4" s="67"/>
      <c r="CE4" s="67"/>
      <c r="CF4" s="67"/>
      <c r="CG4" s="67"/>
      <c r="CH4" s="67"/>
      <c r="CI4" s="67"/>
      <c r="CJ4" s="67"/>
      <c r="CK4" s="67"/>
      <c r="CL4" s="67"/>
      <c r="CM4" s="67"/>
      <c r="CN4" s="67"/>
      <c r="CO4" s="67"/>
      <c r="CP4" s="67"/>
      <c r="CQ4" s="67"/>
      <c r="CR4" s="67"/>
      <c r="CS4" s="67"/>
      <c r="CT4" s="67"/>
      <c r="CU4" s="67"/>
      <c r="CV4" s="67"/>
      <c r="CW4" s="67"/>
      <c r="CX4" s="67"/>
      <c r="CY4" s="67"/>
      <c r="CZ4" s="67"/>
      <c r="DA4" s="67"/>
      <c r="DB4" s="67"/>
      <c r="DC4" s="67"/>
      <c r="DD4" s="67"/>
      <c r="DE4" s="67"/>
      <c r="DF4" s="67"/>
      <c r="DG4" s="67"/>
      <c r="DH4" s="67"/>
      <c r="DI4" s="67"/>
      <c r="DJ4" s="67"/>
      <c r="DK4" s="67"/>
      <c r="DL4" s="67"/>
      <c r="DM4" s="67"/>
      <c r="DN4" s="67"/>
      <c r="DO4" s="67"/>
      <c r="DP4" s="67"/>
      <c r="DQ4" s="67"/>
      <c r="DR4" s="67"/>
      <c r="DS4" s="67"/>
      <c r="DT4" s="67"/>
      <c r="DU4" s="67"/>
      <c r="DV4" s="67"/>
      <c r="DW4" s="67"/>
      <c r="DX4" s="67"/>
      <c r="DY4" s="67"/>
      <c r="DZ4" s="67"/>
      <c r="EA4" s="67"/>
      <c r="EB4" s="67"/>
      <c r="EC4" s="67"/>
      <c r="ED4" s="67"/>
      <c r="EE4" s="67"/>
      <c r="EF4" s="67"/>
      <c r="EG4" s="67"/>
      <c r="EH4" s="67"/>
      <c r="EI4" s="67"/>
      <c r="EJ4" s="67"/>
      <c r="EK4" s="67"/>
      <c r="EL4" s="67"/>
      <c r="EM4" s="67"/>
      <c r="EN4" s="67"/>
      <c r="EO4" s="67"/>
      <c r="EP4" s="67"/>
      <c r="EQ4" s="67"/>
      <c r="ER4" s="67"/>
      <c r="ES4" s="67"/>
      <c r="ET4" s="67"/>
      <c r="EU4" s="67"/>
      <c r="EV4" s="67"/>
      <c r="EW4" s="67"/>
      <c r="EX4" s="67"/>
      <c r="EY4" s="67"/>
      <c r="EZ4" s="67"/>
      <c r="FA4" s="67"/>
      <c r="FB4" s="67"/>
      <c r="FC4" s="67"/>
      <c r="FD4" s="67"/>
      <c r="FE4" s="67"/>
      <c r="FF4" s="67"/>
      <c r="FG4" s="67"/>
      <c r="FH4" s="67"/>
      <c r="FI4" s="67"/>
      <c r="FJ4" s="67"/>
      <c r="FK4" s="67"/>
      <c r="FL4" s="67"/>
      <c r="FM4" s="67"/>
      <c r="FN4" s="67"/>
      <c r="FO4" s="67"/>
      <c r="FP4" s="67"/>
      <c r="FQ4" s="67"/>
      <c r="FR4" s="67"/>
      <c r="FS4" s="67"/>
      <c r="FT4" s="67"/>
      <c r="FU4" s="67"/>
      <c r="FV4" s="67"/>
      <c r="FW4" s="67"/>
      <c r="FX4" s="67"/>
      <c r="FY4" s="67"/>
      <c r="FZ4" s="67"/>
      <c r="GA4" s="67"/>
      <c r="GB4" s="67"/>
      <c r="GC4" s="67"/>
      <c r="GD4" s="67"/>
      <c r="GE4" s="67"/>
      <c r="GF4" s="67"/>
      <c r="GG4" s="67"/>
      <c r="GH4" s="67"/>
      <c r="GI4" s="67"/>
      <c r="GJ4" s="67"/>
      <c r="GK4" s="67"/>
      <c r="GL4" s="67"/>
      <c r="GM4" s="67"/>
      <c r="GN4" s="67"/>
      <c r="GO4" s="67"/>
      <c r="GP4" s="67"/>
      <c r="GQ4" s="67"/>
      <c r="GR4" s="67"/>
      <c r="GS4" s="67"/>
      <c r="GT4" s="67"/>
      <c r="GU4" s="67"/>
      <c r="GV4" s="67"/>
      <c r="GW4" s="67"/>
      <c r="GX4" s="67"/>
      <c r="GY4" s="67"/>
      <c r="GZ4" s="67"/>
      <c r="HA4" s="67"/>
      <c r="HB4" s="67"/>
      <c r="HC4" s="67"/>
      <c r="HD4" s="67"/>
      <c r="HE4" s="67"/>
      <c r="HF4" s="67"/>
      <c r="HG4" s="67"/>
      <c r="HH4" s="67"/>
      <c r="HI4" s="67"/>
      <c r="HJ4" s="67"/>
      <c r="HK4" s="67"/>
      <c r="HL4" s="67"/>
      <c r="HM4" s="67"/>
      <c r="HN4" s="67"/>
      <c r="HO4" s="67"/>
      <c r="HP4" s="67"/>
      <c r="HQ4" s="67"/>
      <c r="HR4" s="67"/>
      <c r="HS4" s="67"/>
      <c r="HT4" s="67"/>
      <c r="HU4" s="67"/>
      <c r="HV4" s="67"/>
      <c r="HW4" s="67"/>
      <c r="HX4" s="67"/>
      <c r="HY4" s="67"/>
      <c r="HZ4" s="67"/>
    </row>
    <row r="5" s="30" customFormat="1" ht="22" customHeight="1" spans="1:234">
      <c r="A5" s="10">
        <v>1</v>
      </c>
      <c r="B5" s="8" t="s">
        <v>522</v>
      </c>
      <c r="C5" s="13" t="s">
        <v>147</v>
      </c>
      <c r="D5" s="14"/>
      <c r="E5" s="14"/>
      <c r="F5" s="14"/>
      <c r="G5" s="15"/>
      <c r="H5" s="16">
        <f>13.08*7.6</f>
        <v>99.41</v>
      </c>
      <c r="I5" s="12">
        <v>751</v>
      </c>
      <c r="J5" s="43">
        <f>H5*I5</f>
        <v>74657</v>
      </c>
      <c r="K5" s="16" t="s">
        <v>523</v>
      </c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7"/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/>
      <c r="BI5" s="67"/>
      <c r="BJ5" s="67"/>
      <c r="BK5" s="67"/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67"/>
      <c r="BX5" s="67"/>
      <c r="BY5" s="67"/>
      <c r="BZ5" s="67"/>
      <c r="CA5" s="67"/>
      <c r="CB5" s="67"/>
      <c r="CC5" s="67"/>
      <c r="CD5" s="67"/>
      <c r="CE5" s="67"/>
      <c r="CF5" s="67"/>
      <c r="CG5" s="67"/>
      <c r="CH5" s="67"/>
      <c r="CI5" s="67"/>
      <c r="CJ5" s="67"/>
      <c r="CK5" s="67"/>
      <c r="CL5" s="67"/>
      <c r="CM5" s="67"/>
      <c r="CN5" s="67"/>
      <c r="CO5" s="67"/>
      <c r="CP5" s="67"/>
      <c r="CQ5" s="67"/>
      <c r="CR5" s="67"/>
      <c r="CS5" s="67"/>
      <c r="CT5" s="67"/>
      <c r="CU5" s="67"/>
      <c r="CV5" s="67"/>
      <c r="CW5" s="67"/>
      <c r="CX5" s="67"/>
      <c r="CY5" s="67"/>
      <c r="CZ5" s="67"/>
      <c r="DA5" s="67"/>
      <c r="DB5" s="67"/>
      <c r="DC5" s="67"/>
      <c r="DD5" s="67"/>
      <c r="DE5" s="67"/>
      <c r="DF5" s="67"/>
      <c r="DG5" s="67"/>
      <c r="DH5" s="67"/>
      <c r="DI5" s="67"/>
      <c r="DJ5" s="67"/>
      <c r="DK5" s="67"/>
      <c r="DL5" s="67"/>
      <c r="DM5" s="67"/>
      <c r="DN5" s="67"/>
      <c r="DO5" s="67"/>
      <c r="DP5" s="67"/>
      <c r="DQ5" s="67"/>
      <c r="DR5" s="67"/>
      <c r="DS5" s="67"/>
      <c r="DT5" s="67"/>
      <c r="DU5" s="67"/>
      <c r="DV5" s="67"/>
      <c r="DW5" s="67"/>
      <c r="DX5" s="67"/>
      <c r="DY5" s="67"/>
      <c r="DZ5" s="67"/>
      <c r="EA5" s="67"/>
      <c r="EB5" s="67"/>
      <c r="EC5" s="67"/>
      <c r="ED5" s="67"/>
      <c r="EE5" s="67"/>
      <c r="EF5" s="67"/>
      <c r="EG5" s="67"/>
      <c r="EH5" s="67"/>
      <c r="EI5" s="67"/>
      <c r="EJ5" s="67"/>
      <c r="EK5" s="67"/>
      <c r="EL5" s="67"/>
      <c r="EM5" s="67"/>
      <c r="EN5" s="67"/>
      <c r="EO5" s="67"/>
      <c r="EP5" s="67"/>
      <c r="EQ5" s="67"/>
      <c r="ER5" s="67"/>
      <c r="ES5" s="67"/>
      <c r="ET5" s="67"/>
      <c r="EU5" s="67"/>
      <c r="EV5" s="67"/>
      <c r="EW5" s="67"/>
      <c r="EX5" s="67"/>
      <c r="EY5" s="67"/>
      <c r="EZ5" s="67"/>
      <c r="FA5" s="67"/>
      <c r="FB5" s="67"/>
      <c r="FC5" s="67"/>
      <c r="FD5" s="67"/>
      <c r="FE5" s="67"/>
      <c r="FF5" s="67"/>
      <c r="FG5" s="67"/>
      <c r="FH5" s="67"/>
      <c r="FI5" s="67"/>
      <c r="FJ5" s="67"/>
      <c r="FK5" s="67"/>
      <c r="FL5" s="67"/>
      <c r="FM5" s="67"/>
      <c r="FN5" s="67"/>
      <c r="FO5" s="67"/>
      <c r="FP5" s="67"/>
      <c r="FQ5" s="67"/>
      <c r="FR5" s="67"/>
      <c r="FS5" s="67"/>
      <c r="FT5" s="67"/>
      <c r="FU5" s="67"/>
      <c r="FV5" s="67"/>
      <c r="FW5" s="67"/>
      <c r="FX5" s="67"/>
      <c r="FY5" s="67"/>
      <c r="FZ5" s="67"/>
      <c r="GA5" s="67"/>
      <c r="GB5" s="67"/>
      <c r="GC5" s="67"/>
      <c r="GD5" s="67"/>
      <c r="GE5" s="67"/>
      <c r="GF5" s="67"/>
      <c r="GG5" s="67"/>
      <c r="GH5" s="67"/>
      <c r="GI5" s="67"/>
      <c r="GJ5" s="67"/>
      <c r="GK5" s="67"/>
      <c r="GL5" s="67"/>
      <c r="GM5" s="67"/>
      <c r="GN5" s="67"/>
      <c r="GO5" s="67"/>
      <c r="GP5" s="67"/>
      <c r="GQ5" s="67"/>
      <c r="GR5" s="67"/>
      <c r="GS5" s="67"/>
      <c r="GT5" s="67"/>
      <c r="GU5" s="67"/>
      <c r="GV5" s="67"/>
      <c r="GW5" s="67"/>
      <c r="GX5" s="67"/>
      <c r="GY5" s="67"/>
      <c r="GZ5" s="67"/>
      <c r="HA5" s="67"/>
      <c r="HB5" s="67"/>
      <c r="HC5" s="67"/>
      <c r="HD5" s="67"/>
      <c r="HE5" s="67"/>
      <c r="HF5" s="67"/>
      <c r="HG5" s="67"/>
      <c r="HH5" s="67"/>
      <c r="HI5" s="67"/>
      <c r="HJ5" s="67"/>
      <c r="HK5" s="67"/>
      <c r="HL5" s="67"/>
      <c r="HM5" s="67"/>
      <c r="HN5" s="67"/>
      <c r="HO5" s="67"/>
      <c r="HP5" s="67"/>
      <c r="HQ5" s="67"/>
      <c r="HR5" s="67"/>
      <c r="HS5" s="67"/>
      <c r="HT5" s="67"/>
      <c r="HU5" s="67"/>
      <c r="HV5" s="67"/>
      <c r="HW5" s="67"/>
      <c r="HX5" s="67"/>
      <c r="HY5" s="67"/>
      <c r="HZ5" s="67"/>
    </row>
    <row r="6" s="30" customFormat="1" ht="22" customHeight="1" spans="1:234">
      <c r="A6" s="10"/>
      <c r="B6" s="10"/>
      <c r="C6" s="13"/>
      <c r="D6" s="14"/>
      <c r="E6" s="14"/>
      <c r="F6" s="14"/>
      <c r="G6" s="15"/>
      <c r="H6" s="16"/>
      <c r="I6" s="12"/>
      <c r="J6" s="43"/>
      <c r="K6" s="68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67"/>
      <c r="AE6" s="67"/>
      <c r="AF6" s="67"/>
      <c r="AG6" s="67"/>
      <c r="AH6" s="67"/>
      <c r="AI6" s="67"/>
      <c r="AJ6" s="67"/>
      <c r="AK6" s="67"/>
      <c r="AL6" s="67"/>
      <c r="AM6" s="67"/>
      <c r="AN6" s="67"/>
      <c r="AO6" s="67"/>
      <c r="AP6" s="67"/>
      <c r="AQ6" s="67"/>
      <c r="AR6" s="67"/>
      <c r="AS6" s="67"/>
      <c r="AT6" s="67"/>
      <c r="AU6" s="67"/>
      <c r="AV6" s="67"/>
      <c r="AW6" s="67"/>
      <c r="AX6" s="67"/>
      <c r="AY6" s="67"/>
      <c r="AZ6" s="67"/>
      <c r="BA6" s="67"/>
      <c r="BB6" s="67"/>
      <c r="BC6" s="67"/>
      <c r="BD6" s="67"/>
      <c r="BE6" s="67"/>
      <c r="BF6" s="67"/>
      <c r="BG6" s="67"/>
      <c r="BH6" s="67"/>
      <c r="BI6" s="67"/>
      <c r="BJ6" s="67"/>
      <c r="BK6" s="67"/>
      <c r="BL6" s="67"/>
      <c r="BM6" s="67"/>
      <c r="BN6" s="67"/>
      <c r="BO6" s="67"/>
      <c r="BP6" s="67"/>
      <c r="BQ6" s="67"/>
      <c r="BR6" s="67"/>
      <c r="BS6" s="67"/>
      <c r="BT6" s="67"/>
      <c r="BU6" s="67"/>
      <c r="BV6" s="67"/>
      <c r="BW6" s="67"/>
      <c r="BX6" s="67"/>
      <c r="BY6" s="67"/>
      <c r="BZ6" s="67"/>
      <c r="CA6" s="67"/>
      <c r="CB6" s="67"/>
      <c r="CC6" s="67"/>
      <c r="CD6" s="67"/>
      <c r="CE6" s="67"/>
      <c r="CF6" s="67"/>
      <c r="CG6" s="67"/>
      <c r="CH6" s="67"/>
      <c r="CI6" s="67"/>
      <c r="CJ6" s="67"/>
      <c r="CK6" s="67"/>
      <c r="CL6" s="67"/>
      <c r="CM6" s="67"/>
      <c r="CN6" s="67"/>
      <c r="CO6" s="67"/>
      <c r="CP6" s="67"/>
      <c r="CQ6" s="67"/>
      <c r="CR6" s="67"/>
      <c r="CS6" s="67"/>
      <c r="CT6" s="67"/>
      <c r="CU6" s="67"/>
      <c r="CV6" s="67"/>
      <c r="CW6" s="67"/>
      <c r="CX6" s="67"/>
      <c r="CY6" s="67"/>
      <c r="CZ6" s="67"/>
      <c r="DA6" s="67"/>
      <c r="DB6" s="67"/>
      <c r="DC6" s="67"/>
      <c r="DD6" s="67"/>
      <c r="DE6" s="67"/>
      <c r="DF6" s="67"/>
      <c r="DG6" s="67"/>
      <c r="DH6" s="67"/>
      <c r="DI6" s="67"/>
      <c r="DJ6" s="67"/>
      <c r="DK6" s="67"/>
      <c r="DL6" s="67"/>
      <c r="DM6" s="67"/>
      <c r="DN6" s="67"/>
      <c r="DO6" s="67"/>
      <c r="DP6" s="67"/>
      <c r="DQ6" s="67"/>
      <c r="DR6" s="67"/>
      <c r="DS6" s="67"/>
      <c r="DT6" s="67"/>
      <c r="DU6" s="67"/>
      <c r="DV6" s="67"/>
      <c r="DW6" s="67"/>
      <c r="DX6" s="67"/>
      <c r="DY6" s="67"/>
      <c r="DZ6" s="67"/>
      <c r="EA6" s="67"/>
      <c r="EB6" s="67"/>
      <c r="EC6" s="67"/>
      <c r="ED6" s="67"/>
      <c r="EE6" s="67"/>
      <c r="EF6" s="67"/>
      <c r="EG6" s="67"/>
      <c r="EH6" s="67"/>
      <c r="EI6" s="67"/>
      <c r="EJ6" s="67"/>
      <c r="EK6" s="67"/>
      <c r="EL6" s="67"/>
      <c r="EM6" s="67"/>
      <c r="EN6" s="67"/>
      <c r="EO6" s="67"/>
      <c r="EP6" s="67"/>
      <c r="EQ6" s="67"/>
      <c r="ER6" s="67"/>
      <c r="ES6" s="67"/>
      <c r="ET6" s="67"/>
      <c r="EU6" s="67"/>
      <c r="EV6" s="67"/>
      <c r="EW6" s="67"/>
      <c r="EX6" s="67"/>
      <c r="EY6" s="67"/>
      <c r="EZ6" s="67"/>
      <c r="FA6" s="67"/>
      <c r="FB6" s="67"/>
      <c r="FC6" s="67"/>
      <c r="FD6" s="67"/>
      <c r="FE6" s="67"/>
      <c r="FF6" s="67"/>
      <c r="FG6" s="67"/>
      <c r="FH6" s="67"/>
      <c r="FI6" s="67"/>
      <c r="FJ6" s="67"/>
      <c r="FK6" s="67"/>
      <c r="FL6" s="67"/>
      <c r="FM6" s="67"/>
      <c r="FN6" s="67"/>
      <c r="FO6" s="67"/>
      <c r="FP6" s="67"/>
      <c r="FQ6" s="67"/>
      <c r="FR6" s="67"/>
      <c r="FS6" s="67"/>
      <c r="FT6" s="67"/>
      <c r="FU6" s="67"/>
      <c r="FV6" s="67"/>
      <c r="FW6" s="67"/>
      <c r="FX6" s="67"/>
      <c r="FY6" s="67"/>
      <c r="FZ6" s="67"/>
      <c r="GA6" s="67"/>
      <c r="GB6" s="67"/>
      <c r="GC6" s="67"/>
      <c r="GD6" s="67"/>
      <c r="GE6" s="67"/>
      <c r="GF6" s="67"/>
      <c r="GG6" s="67"/>
      <c r="GH6" s="67"/>
      <c r="GI6" s="67"/>
      <c r="GJ6" s="67"/>
      <c r="GK6" s="67"/>
      <c r="GL6" s="67"/>
      <c r="GM6" s="67"/>
      <c r="GN6" s="67"/>
      <c r="GO6" s="67"/>
      <c r="GP6" s="67"/>
      <c r="GQ6" s="67"/>
      <c r="GR6" s="67"/>
      <c r="GS6" s="67"/>
      <c r="GT6" s="67"/>
      <c r="GU6" s="67"/>
      <c r="GV6" s="67"/>
      <c r="GW6" s="67"/>
      <c r="GX6" s="67"/>
      <c r="GY6" s="67"/>
      <c r="GZ6" s="67"/>
      <c r="HA6" s="67"/>
      <c r="HB6" s="67"/>
      <c r="HC6" s="67"/>
      <c r="HD6" s="67"/>
      <c r="HE6" s="67"/>
      <c r="HF6" s="67"/>
      <c r="HG6" s="67"/>
      <c r="HH6" s="67"/>
      <c r="HI6" s="67"/>
      <c r="HJ6" s="67"/>
      <c r="HK6" s="67"/>
      <c r="HL6" s="67"/>
      <c r="HM6" s="67"/>
      <c r="HN6" s="67"/>
      <c r="HO6" s="67"/>
      <c r="HP6" s="67"/>
      <c r="HQ6" s="67"/>
      <c r="HR6" s="67"/>
      <c r="HS6" s="67"/>
      <c r="HT6" s="67"/>
      <c r="HU6" s="67"/>
      <c r="HV6" s="67"/>
      <c r="HW6" s="67"/>
      <c r="HX6" s="67"/>
      <c r="HY6" s="67"/>
      <c r="HZ6" s="67"/>
    </row>
    <row r="7" s="30" customFormat="1" ht="22" customHeight="1" spans="1:234">
      <c r="A7" s="10"/>
      <c r="B7" s="10"/>
      <c r="C7" s="13"/>
      <c r="D7" s="14"/>
      <c r="E7" s="14"/>
      <c r="F7" s="14"/>
      <c r="G7" s="15"/>
      <c r="H7" s="16"/>
      <c r="I7" s="12"/>
      <c r="J7" s="43"/>
      <c r="K7" s="68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67"/>
      <c r="Y7" s="67"/>
      <c r="Z7" s="67"/>
      <c r="AA7" s="67"/>
      <c r="AB7" s="67"/>
      <c r="AC7" s="67"/>
      <c r="AD7" s="67"/>
      <c r="AE7" s="67"/>
      <c r="AF7" s="67"/>
      <c r="AG7" s="67"/>
      <c r="AH7" s="67"/>
      <c r="AI7" s="67"/>
      <c r="AJ7" s="67"/>
      <c r="AK7" s="67"/>
      <c r="AL7" s="67"/>
      <c r="AM7" s="67"/>
      <c r="AN7" s="67"/>
      <c r="AO7" s="67"/>
      <c r="AP7" s="67"/>
      <c r="AQ7" s="67"/>
      <c r="AR7" s="67"/>
      <c r="AS7" s="67"/>
      <c r="AT7" s="67"/>
      <c r="AU7" s="67"/>
      <c r="AV7" s="67"/>
      <c r="AW7" s="67"/>
      <c r="AX7" s="67"/>
      <c r="AY7" s="67"/>
      <c r="AZ7" s="67"/>
      <c r="BA7" s="67"/>
      <c r="BB7" s="67"/>
      <c r="BC7" s="67"/>
      <c r="BD7" s="67"/>
      <c r="BE7" s="67"/>
      <c r="BF7" s="67"/>
      <c r="BG7" s="67"/>
      <c r="BH7" s="67"/>
      <c r="BI7" s="67"/>
      <c r="BJ7" s="67"/>
      <c r="BK7" s="67"/>
      <c r="BL7" s="67"/>
      <c r="BM7" s="67"/>
      <c r="BN7" s="67"/>
      <c r="BO7" s="67"/>
      <c r="BP7" s="67"/>
      <c r="BQ7" s="67"/>
      <c r="BR7" s="67"/>
      <c r="BS7" s="67"/>
      <c r="BT7" s="67"/>
      <c r="BU7" s="67"/>
      <c r="BV7" s="67"/>
      <c r="BW7" s="67"/>
      <c r="BX7" s="67"/>
      <c r="BY7" s="67"/>
      <c r="BZ7" s="67"/>
      <c r="CA7" s="67"/>
      <c r="CB7" s="67"/>
      <c r="CC7" s="67"/>
      <c r="CD7" s="67"/>
      <c r="CE7" s="67"/>
      <c r="CF7" s="67"/>
      <c r="CG7" s="67"/>
      <c r="CH7" s="67"/>
      <c r="CI7" s="67"/>
      <c r="CJ7" s="67"/>
      <c r="CK7" s="67"/>
      <c r="CL7" s="67"/>
      <c r="CM7" s="67"/>
      <c r="CN7" s="67"/>
      <c r="CO7" s="67"/>
      <c r="CP7" s="67"/>
      <c r="CQ7" s="67"/>
      <c r="CR7" s="67"/>
      <c r="CS7" s="67"/>
      <c r="CT7" s="67"/>
      <c r="CU7" s="67"/>
      <c r="CV7" s="67"/>
      <c r="CW7" s="67"/>
      <c r="CX7" s="67"/>
      <c r="CY7" s="67"/>
      <c r="CZ7" s="67"/>
      <c r="DA7" s="67"/>
      <c r="DB7" s="67"/>
      <c r="DC7" s="67"/>
      <c r="DD7" s="67"/>
      <c r="DE7" s="67"/>
      <c r="DF7" s="67"/>
      <c r="DG7" s="67"/>
      <c r="DH7" s="67"/>
      <c r="DI7" s="67"/>
      <c r="DJ7" s="67"/>
      <c r="DK7" s="67"/>
      <c r="DL7" s="67"/>
      <c r="DM7" s="67"/>
      <c r="DN7" s="67"/>
      <c r="DO7" s="67"/>
      <c r="DP7" s="67"/>
      <c r="DQ7" s="67"/>
      <c r="DR7" s="67"/>
      <c r="DS7" s="67"/>
      <c r="DT7" s="67"/>
      <c r="DU7" s="67"/>
      <c r="DV7" s="67"/>
      <c r="DW7" s="67"/>
      <c r="DX7" s="67"/>
      <c r="DY7" s="67"/>
      <c r="DZ7" s="67"/>
      <c r="EA7" s="67"/>
      <c r="EB7" s="67"/>
      <c r="EC7" s="67"/>
      <c r="ED7" s="67"/>
      <c r="EE7" s="67"/>
      <c r="EF7" s="67"/>
      <c r="EG7" s="67"/>
      <c r="EH7" s="67"/>
      <c r="EI7" s="67"/>
      <c r="EJ7" s="67"/>
      <c r="EK7" s="67"/>
      <c r="EL7" s="67"/>
      <c r="EM7" s="67"/>
      <c r="EN7" s="67"/>
      <c r="EO7" s="67"/>
      <c r="EP7" s="67"/>
      <c r="EQ7" s="67"/>
      <c r="ER7" s="67"/>
      <c r="ES7" s="67"/>
      <c r="ET7" s="67"/>
      <c r="EU7" s="67"/>
      <c r="EV7" s="67"/>
      <c r="EW7" s="67"/>
      <c r="EX7" s="67"/>
      <c r="EY7" s="67"/>
      <c r="EZ7" s="67"/>
      <c r="FA7" s="67"/>
      <c r="FB7" s="67"/>
      <c r="FC7" s="67"/>
      <c r="FD7" s="67"/>
      <c r="FE7" s="67"/>
      <c r="FF7" s="67"/>
      <c r="FG7" s="67"/>
      <c r="FH7" s="67"/>
      <c r="FI7" s="67"/>
      <c r="FJ7" s="67"/>
      <c r="FK7" s="67"/>
      <c r="FL7" s="67"/>
      <c r="FM7" s="67"/>
      <c r="FN7" s="67"/>
      <c r="FO7" s="67"/>
      <c r="FP7" s="67"/>
      <c r="FQ7" s="67"/>
      <c r="FR7" s="67"/>
      <c r="FS7" s="67"/>
      <c r="FT7" s="67"/>
      <c r="FU7" s="67"/>
      <c r="FV7" s="67"/>
      <c r="FW7" s="67"/>
      <c r="FX7" s="67"/>
      <c r="FY7" s="67"/>
      <c r="FZ7" s="67"/>
      <c r="GA7" s="67"/>
      <c r="GB7" s="67"/>
      <c r="GC7" s="67"/>
      <c r="GD7" s="67"/>
      <c r="GE7" s="67"/>
      <c r="GF7" s="67"/>
      <c r="GG7" s="67"/>
      <c r="GH7" s="67"/>
      <c r="GI7" s="67"/>
      <c r="GJ7" s="67"/>
      <c r="GK7" s="67"/>
      <c r="GL7" s="67"/>
      <c r="GM7" s="67"/>
      <c r="GN7" s="67"/>
      <c r="GO7" s="67"/>
      <c r="GP7" s="67"/>
      <c r="GQ7" s="67"/>
      <c r="GR7" s="67"/>
      <c r="GS7" s="67"/>
      <c r="GT7" s="67"/>
      <c r="GU7" s="67"/>
      <c r="GV7" s="67"/>
      <c r="GW7" s="67"/>
      <c r="GX7" s="67"/>
      <c r="GY7" s="67"/>
      <c r="GZ7" s="67"/>
      <c r="HA7" s="67"/>
      <c r="HB7" s="67"/>
      <c r="HC7" s="67"/>
      <c r="HD7" s="67"/>
      <c r="HE7" s="67"/>
      <c r="HF7" s="67"/>
      <c r="HG7" s="67"/>
      <c r="HH7" s="67"/>
      <c r="HI7" s="67"/>
      <c r="HJ7" s="67"/>
      <c r="HK7" s="67"/>
      <c r="HL7" s="67"/>
      <c r="HM7" s="67"/>
      <c r="HN7" s="67"/>
      <c r="HO7" s="67"/>
      <c r="HP7" s="67"/>
      <c r="HQ7" s="67"/>
      <c r="HR7" s="67"/>
      <c r="HS7" s="67"/>
      <c r="HT7" s="67"/>
      <c r="HU7" s="67"/>
      <c r="HV7" s="67"/>
      <c r="HW7" s="67"/>
      <c r="HX7" s="67"/>
      <c r="HY7" s="67"/>
      <c r="HZ7" s="67"/>
    </row>
    <row r="8" s="30" customFormat="1" ht="22" customHeight="1" spans="1:234">
      <c r="A8" s="10"/>
      <c r="B8" s="10"/>
      <c r="C8" s="13"/>
      <c r="D8" s="14"/>
      <c r="E8" s="14"/>
      <c r="F8" s="14"/>
      <c r="G8" s="15"/>
      <c r="H8" s="16"/>
      <c r="I8" s="12"/>
      <c r="J8" s="43"/>
      <c r="K8" s="68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67"/>
      <c r="Y8" s="67"/>
      <c r="Z8" s="67"/>
      <c r="AA8" s="67"/>
      <c r="AB8" s="67"/>
      <c r="AC8" s="67"/>
      <c r="AD8" s="67"/>
      <c r="AE8" s="67"/>
      <c r="AF8" s="67"/>
      <c r="AG8" s="67"/>
      <c r="AH8" s="67"/>
      <c r="AI8" s="67"/>
      <c r="AJ8" s="67"/>
      <c r="AK8" s="67"/>
      <c r="AL8" s="67"/>
      <c r="AM8" s="67"/>
      <c r="AN8" s="67"/>
      <c r="AO8" s="67"/>
      <c r="AP8" s="67"/>
      <c r="AQ8" s="67"/>
      <c r="AR8" s="67"/>
      <c r="AS8" s="67"/>
      <c r="AT8" s="67"/>
      <c r="AU8" s="67"/>
      <c r="AV8" s="67"/>
      <c r="AW8" s="67"/>
      <c r="AX8" s="67"/>
      <c r="AY8" s="67"/>
      <c r="AZ8" s="67"/>
      <c r="BA8" s="67"/>
      <c r="BB8" s="67"/>
      <c r="BC8" s="67"/>
      <c r="BD8" s="67"/>
      <c r="BE8" s="67"/>
      <c r="BF8" s="67"/>
      <c r="BG8" s="67"/>
      <c r="BH8" s="67"/>
      <c r="BI8" s="67"/>
      <c r="BJ8" s="67"/>
      <c r="BK8" s="67"/>
      <c r="BL8" s="67"/>
      <c r="BM8" s="67"/>
      <c r="BN8" s="67"/>
      <c r="BO8" s="67"/>
      <c r="BP8" s="67"/>
      <c r="BQ8" s="67"/>
      <c r="BR8" s="67"/>
      <c r="BS8" s="67"/>
      <c r="BT8" s="67"/>
      <c r="BU8" s="67"/>
      <c r="BV8" s="67"/>
      <c r="BW8" s="67"/>
      <c r="BX8" s="67"/>
      <c r="BY8" s="67"/>
      <c r="BZ8" s="67"/>
      <c r="CA8" s="67"/>
      <c r="CB8" s="67"/>
      <c r="CC8" s="67"/>
      <c r="CD8" s="67"/>
      <c r="CE8" s="67"/>
      <c r="CF8" s="67"/>
      <c r="CG8" s="67"/>
      <c r="CH8" s="67"/>
      <c r="CI8" s="67"/>
      <c r="CJ8" s="67"/>
      <c r="CK8" s="67"/>
      <c r="CL8" s="67"/>
      <c r="CM8" s="67"/>
      <c r="CN8" s="67"/>
      <c r="CO8" s="67"/>
      <c r="CP8" s="67"/>
      <c r="CQ8" s="67"/>
      <c r="CR8" s="67"/>
      <c r="CS8" s="67"/>
      <c r="CT8" s="67"/>
      <c r="CU8" s="67"/>
      <c r="CV8" s="67"/>
      <c r="CW8" s="67"/>
      <c r="CX8" s="67"/>
      <c r="CY8" s="67"/>
      <c r="CZ8" s="67"/>
      <c r="DA8" s="67"/>
      <c r="DB8" s="67"/>
      <c r="DC8" s="67"/>
      <c r="DD8" s="67"/>
      <c r="DE8" s="67"/>
      <c r="DF8" s="67"/>
      <c r="DG8" s="67"/>
      <c r="DH8" s="67"/>
      <c r="DI8" s="67"/>
      <c r="DJ8" s="67"/>
      <c r="DK8" s="67"/>
      <c r="DL8" s="67"/>
      <c r="DM8" s="67"/>
      <c r="DN8" s="67"/>
      <c r="DO8" s="67"/>
      <c r="DP8" s="67"/>
      <c r="DQ8" s="67"/>
      <c r="DR8" s="67"/>
      <c r="DS8" s="67"/>
      <c r="DT8" s="67"/>
      <c r="DU8" s="67"/>
      <c r="DV8" s="67"/>
      <c r="DW8" s="67"/>
      <c r="DX8" s="67"/>
      <c r="DY8" s="67"/>
      <c r="DZ8" s="67"/>
      <c r="EA8" s="67"/>
      <c r="EB8" s="67"/>
      <c r="EC8" s="67"/>
      <c r="ED8" s="67"/>
      <c r="EE8" s="67"/>
      <c r="EF8" s="67"/>
      <c r="EG8" s="67"/>
      <c r="EH8" s="67"/>
      <c r="EI8" s="67"/>
      <c r="EJ8" s="67"/>
      <c r="EK8" s="67"/>
      <c r="EL8" s="67"/>
      <c r="EM8" s="67"/>
      <c r="EN8" s="67"/>
      <c r="EO8" s="67"/>
      <c r="EP8" s="67"/>
      <c r="EQ8" s="67"/>
      <c r="ER8" s="67"/>
      <c r="ES8" s="67"/>
      <c r="ET8" s="67"/>
      <c r="EU8" s="67"/>
      <c r="EV8" s="67"/>
      <c r="EW8" s="67"/>
      <c r="EX8" s="67"/>
      <c r="EY8" s="67"/>
      <c r="EZ8" s="67"/>
      <c r="FA8" s="67"/>
      <c r="FB8" s="67"/>
      <c r="FC8" s="67"/>
      <c r="FD8" s="67"/>
      <c r="FE8" s="67"/>
      <c r="FF8" s="67"/>
      <c r="FG8" s="67"/>
      <c r="FH8" s="67"/>
      <c r="FI8" s="67"/>
      <c r="FJ8" s="67"/>
      <c r="FK8" s="67"/>
      <c r="FL8" s="67"/>
      <c r="FM8" s="67"/>
      <c r="FN8" s="67"/>
      <c r="FO8" s="67"/>
      <c r="FP8" s="67"/>
      <c r="FQ8" s="67"/>
      <c r="FR8" s="67"/>
      <c r="FS8" s="67"/>
      <c r="FT8" s="67"/>
      <c r="FU8" s="67"/>
      <c r="FV8" s="67"/>
      <c r="FW8" s="67"/>
      <c r="FX8" s="67"/>
      <c r="FY8" s="67"/>
      <c r="FZ8" s="67"/>
      <c r="GA8" s="67"/>
      <c r="GB8" s="67"/>
      <c r="GC8" s="67"/>
      <c r="GD8" s="67"/>
      <c r="GE8" s="67"/>
      <c r="GF8" s="67"/>
      <c r="GG8" s="67"/>
      <c r="GH8" s="67"/>
      <c r="GI8" s="67"/>
      <c r="GJ8" s="67"/>
      <c r="GK8" s="67"/>
      <c r="GL8" s="67"/>
      <c r="GM8" s="67"/>
      <c r="GN8" s="67"/>
      <c r="GO8" s="67"/>
      <c r="GP8" s="67"/>
      <c r="GQ8" s="67"/>
      <c r="GR8" s="67"/>
      <c r="GS8" s="67"/>
      <c r="GT8" s="67"/>
      <c r="GU8" s="67"/>
      <c r="GV8" s="67"/>
      <c r="GW8" s="67"/>
      <c r="GX8" s="67"/>
      <c r="GY8" s="67"/>
      <c r="GZ8" s="67"/>
      <c r="HA8" s="67"/>
      <c r="HB8" s="67"/>
      <c r="HC8" s="67"/>
      <c r="HD8" s="67"/>
      <c r="HE8" s="67"/>
      <c r="HF8" s="67"/>
      <c r="HG8" s="67"/>
      <c r="HH8" s="67"/>
      <c r="HI8" s="67"/>
      <c r="HJ8" s="67"/>
      <c r="HK8" s="67"/>
      <c r="HL8" s="67"/>
      <c r="HM8" s="67"/>
      <c r="HN8" s="67"/>
      <c r="HO8" s="67"/>
      <c r="HP8" s="67"/>
      <c r="HQ8" s="67"/>
      <c r="HR8" s="67"/>
      <c r="HS8" s="67"/>
      <c r="HT8" s="67"/>
      <c r="HU8" s="67"/>
      <c r="HV8" s="67"/>
      <c r="HW8" s="67"/>
      <c r="HX8" s="67"/>
      <c r="HY8" s="67"/>
      <c r="HZ8" s="67"/>
    </row>
    <row r="9" s="30" customFormat="1" ht="22" customHeight="1" spans="1:234">
      <c r="A9" s="10"/>
      <c r="B9" s="10"/>
      <c r="C9" s="18" t="s">
        <v>99</v>
      </c>
      <c r="D9" s="19"/>
      <c r="E9" s="19"/>
      <c r="F9" s="19"/>
      <c r="G9" s="20"/>
      <c r="H9" s="16">
        <f>SUM(H5:H8)</f>
        <v>99.41</v>
      </c>
      <c r="I9" s="12"/>
      <c r="J9" s="43">
        <f>SUM(J5:J8)</f>
        <v>74657</v>
      </c>
      <c r="K9" s="68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67"/>
      <c r="Y9" s="67"/>
      <c r="Z9" s="67"/>
      <c r="AA9" s="67"/>
      <c r="AB9" s="67"/>
      <c r="AC9" s="67"/>
      <c r="AD9" s="67"/>
      <c r="AE9" s="67"/>
      <c r="AF9" s="67"/>
      <c r="AG9" s="67"/>
      <c r="AH9" s="67"/>
      <c r="AI9" s="67"/>
      <c r="AJ9" s="67"/>
      <c r="AK9" s="67"/>
      <c r="AL9" s="67"/>
      <c r="AM9" s="67"/>
      <c r="AN9" s="67"/>
      <c r="AO9" s="67"/>
      <c r="AP9" s="67"/>
      <c r="AQ9" s="67"/>
      <c r="AR9" s="67"/>
      <c r="AS9" s="67"/>
      <c r="AT9" s="67"/>
      <c r="AU9" s="67"/>
      <c r="AV9" s="67"/>
      <c r="AW9" s="67"/>
      <c r="AX9" s="67"/>
      <c r="AY9" s="67"/>
      <c r="AZ9" s="67"/>
      <c r="BA9" s="67"/>
      <c r="BB9" s="67"/>
      <c r="BC9" s="67"/>
      <c r="BD9" s="67"/>
      <c r="BE9" s="67"/>
      <c r="BF9" s="67"/>
      <c r="BG9" s="67"/>
      <c r="BH9" s="67"/>
      <c r="BI9" s="67"/>
      <c r="BJ9" s="67"/>
      <c r="BK9" s="67"/>
      <c r="BL9" s="67"/>
      <c r="BM9" s="67"/>
      <c r="BN9" s="67"/>
      <c r="BO9" s="67"/>
      <c r="BP9" s="67"/>
      <c r="BQ9" s="67"/>
      <c r="BR9" s="67"/>
      <c r="BS9" s="67"/>
      <c r="BT9" s="67"/>
      <c r="BU9" s="67"/>
      <c r="BV9" s="67"/>
      <c r="BW9" s="67"/>
      <c r="BX9" s="67"/>
      <c r="BY9" s="67"/>
      <c r="BZ9" s="67"/>
      <c r="CA9" s="67"/>
      <c r="CB9" s="67"/>
      <c r="CC9" s="67"/>
      <c r="CD9" s="67"/>
      <c r="CE9" s="67"/>
      <c r="CF9" s="67"/>
      <c r="CG9" s="67"/>
      <c r="CH9" s="67"/>
      <c r="CI9" s="67"/>
      <c r="CJ9" s="67"/>
      <c r="CK9" s="67"/>
      <c r="CL9" s="67"/>
      <c r="CM9" s="67"/>
      <c r="CN9" s="67"/>
      <c r="CO9" s="67"/>
      <c r="CP9" s="67"/>
      <c r="CQ9" s="67"/>
      <c r="CR9" s="67"/>
      <c r="CS9" s="67"/>
      <c r="CT9" s="67"/>
      <c r="CU9" s="67"/>
      <c r="CV9" s="67"/>
      <c r="CW9" s="67"/>
      <c r="CX9" s="67"/>
      <c r="CY9" s="67"/>
      <c r="CZ9" s="67"/>
      <c r="DA9" s="67"/>
      <c r="DB9" s="67"/>
      <c r="DC9" s="67"/>
      <c r="DD9" s="67"/>
      <c r="DE9" s="67"/>
      <c r="DF9" s="67"/>
      <c r="DG9" s="67"/>
      <c r="DH9" s="67"/>
      <c r="DI9" s="67"/>
      <c r="DJ9" s="67"/>
      <c r="DK9" s="67"/>
      <c r="DL9" s="67"/>
      <c r="DM9" s="67"/>
      <c r="DN9" s="67"/>
      <c r="DO9" s="67"/>
      <c r="DP9" s="67"/>
      <c r="DQ9" s="67"/>
      <c r="DR9" s="67"/>
      <c r="DS9" s="67"/>
      <c r="DT9" s="67"/>
      <c r="DU9" s="67"/>
      <c r="DV9" s="67"/>
      <c r="DW9" s="67"/>
      <c r="DX9" s="67"/>
      <c r="DY9" s="67"/>
      <c r="DZ9" s="67"/>
      <c r="EA9" s="67"/>
      <c r="EB9" s="67"/>
      <c r="EC9" s="67"/>
      <c r="ED9" s="67"/>
      <c r="EE9" s="67"/>
      <c r="EF9" s="67"/>
      <c r="EG9" s="67"/>
      <c r="EH9" s="67"/>
      <c r="EI9" s="67"/>
      <c r="EJ9" s="67"/>
      <c r="EK9" s="67"/>
      <c r="EL9" s="67"/>
      <c r="EM9" s="67"/>
      <c r="EN9" s="67"/>
      <c r="EO9" s="67"/>
      <c r="EP9" s="67"/>
      <c r="EQ9" s="67"/>
      <c r="ER9" s="67"/>
      <c r="ES9" s="67"/>
      <c r="ET9" s="67"/>
      <c r="EU9" s="67"/>
      <c r="EV9" s="67"/>
      <c r="EW9" s="67"/>
      <c r="EX9" s="67"/>
      <c r="EY9" s="67"/>
      <c r="EZ9" s="67"/>
      <c r="FA9" s="67"/>
      <c r="FB9" s="67"/>
      <c r="FC9" s="67"/>
      <c r="FD9" s="67"/>
      <c r="FE9" s="67"/>
      <c r="FF9" s="67"/>
      <c r="FG9" s="67"/>
      <c r="FH9" s="67"/>
      <c r="FI9" s="67"/>
      <c r="FJ9" s="67"/>
      <c r="FK9" s="67"/>
      <c r="FL9" s="67"/>
      <c r="FM9" s="67"/>
      <c r="FN9" s="67"/>
      <c r="FO9" s="67"/>
      <c r="FP9" s="67"/>
      <c r="FQ9" s="67"/>
      <c r="FR9" s="67"/>
      <c r="FS9" s="67"/>
      <c r="FT9" s="67"/>
      <c r="FU9" s="67"/>
      <c r="FV9" s="67"/>
      <c r="FW9" s="67"/>
      <c r="FX9" s="67"/>
      <c r="FY9" s="67"/>
      <c r="FZ9" s="67"/>
      <c r="GA9" s="67"/>
      <c r="GB9" s="67"/>
      <c r="GC9" s="67"/>
      <c r="GD9" s="67"/>
      <c r="GE9" s="67"/>
      <c r="GF9" s="67"/>
      <c r="GG9" s="67"/>
      <c r="GH9" s="67"/>
      <c r="GI9" s="67"/>
      <c r="GJ9" s="67"/>
      <c r="GK9" s="67"/>
      <c r="GL9" s="67"/>
      <c r="GM9" s="67"/>
      <c r="GN9" s="67"/>
      <c r="GO9" s="67"/>
      <c r="GP9" s="67"/>
      <c r="GQ9" s="67"/>
      <c r="GR9" s="67"/>
      <c r="GS9" s="67"/>
      <c r="GT9" s="67"/>
      <c r="GU9" s="67"/>
      <c r="GV9" s="67"/>
      <c r="GW9" s="67"/>
      <c r="GX9" s="67"/>
      <c r="GY9" s="67"/>
      <c r="GZ9" s="67"/>
      <c r="HA9" s="67"/>
      <c r="HB9" s="67"/>
      <c r="HC9" s="67"/>
      <c r="HD9" s="67"/>
      <c r="HE9" s="67"/>
      <c r="HF9" s="67"/>
      <c r="HG9" s="67"/>
      <c r="HH9" s="67"/>
      <c r="HI9" s="67"/>
      <c r="HJ9" s="67"/>
      <c r="HK9" s="67"/>
      <c r="HL9" s="67"/>
      <c r="HM9" s="67"/>
      <c r="HN9" s="67"/>
      <c r="HO9" s="67"/>
      <c r="HP9" s="67"/>
      <c r="HQ9" s="67"/>
      <c r="HR9" s="67"/>
      <c r="HS9" s="67"/>
      <c r="HT9" s="67"/>
      <c r="HU9" s="67"/>
      <c r="HV9" s="67"/>
      <c r="HW9" s="67"/>
      <c r="HX9" s="67"/>
      <c r="HY9" s="67"/>
      <c r="HZ9" s="67"/>
    </row>
    <row r="10" s="59" customFormat="1" ht="22" customHeight="1" spans="1:11">
      <c r="A10" s="71" t="s">
        <v>100</v>
      </c>
      <c r="B10" s="23"/>
      <c r="C10" s="23"/>
      <c r="D10" s="23"/>
      <c r="E10" s="23"/>
      <c r="F10" s="23"/>
      <c r="G10" s="23"/>
      <c r="H10" s="65"/>
      <c r="I10" s="65"/>
      <c r="J10" s="65"/>
      <c r="K10" s="70"/>
    </row>
    <row r="11" s="30" customFormat="1" ht="22" customHeight="1" spans="1:11">
      <c r="A11" s="10" t="s">
        <v>101</v>
      </c>
      <c r="B11" s="11" t="s">
        <v>102</v>
      </c>
      <c r="C11" s="16" t="s">
        <v>103</v>
      </c>
      <c r="D11" s="16"/>
      <c r="E11" s="16"/>
      <c r="F11" s="16"/>
      <c r="G11" s="16" t="s">
        <v>104</v>
      </c>
      <c r="H11" s="12" t="s">
        <v>105</v>
      </c>
      <c r="I11" s="11" t="s">
        <v>88</v>
      </c>
      <c r="J11" s="41" t="s">
        <v>89</v>
      </c>
      <c r="K11" s="10" t="s">
        <v>106</v>
      </c>
    </row>
    <row r="12" s="30" customFormat="1" ht="18" customHeight="1" spans="1:234">
      <c r="A12" s="10"/>
      <c r="B12" s="10"/>
      <c r="C12" s="10"/>
      <c r="D12" s="10"/>
      <c r="E12" s="10"/>
      <c r="F12" s="10"/>
      <c r="G12" s="16"/>
      <c r="H12" s="12"/>
      <c r="I12" s="25"/>
      <c r="J12" s="41"/>
      <c r="K12" s="68"/>
      <c r="L12" s="67"/>
      <c r="M12" s="67"/>
      <c r="N12" s="67"/>
      <c r="O12" s="67"/>
      <c r="P12" s="67"/>
      <c r="Q12" s="67"/>
      <c r="R12" s="67"/>
      <c r="S12" s="67"/>
      <c r="T12" s="67"/>
      <c r="U12" s="67"/>
      <c r="V12" s="67"/>
      <c r="W12" s="67"/>
      <c r="X12" s="67"/>
      <c r="Y12" s="67"/>
      <c r="Z12" s="67"/>
      <c r="AA12" s="67"/>
      <c r="AB12" s="67"/>
      <c r="AC12" s="67"/>
      <c r="AD12" s="67"/>
      <c r="AE12" s="67"/>
      <c r="AF12" s="67"/>
      <c r="AG12" s="67"/>
      <c r="AH12" s="67"/>
      <c r="AI12" s="67"/>
      <c r="AJ12" s="67"/>
      <c r="AK12" s="67"/>
      <c r="AL12" s="67"/>
      <c r="AM12" s="67"/>
      <c r="AN12" s="67"/>
      <c r="AO12" s="67"/>
      <c r="AP12" s="67"/>
      <c r="AQ12" s="67"/>
      <c r="AR12" s="67"/>
      <c r="AS12" s="67"/>
      <c r="AT12" s="67"/>
      <c r="AU12" s="67"/>
      <c r="AV12" s="67"/>
      <c r="AW12" s="67"/>
      <c r="AX12" s="67"/>
      <c r="AY12" s="67"/>
      <c r="AZ12" s="67"/>
      <c r="BA12" s="67"/>
      <c r="BB12" s="67"/>
      <c r="BC12" s="67"/>
      <c r="BD12" s="67"/>
      <c r="BE12" s="67"/>
      <c r="BF12" s="67"/>
      <c r="BG12" s="67"/>
      <c r="BH12" s="67"/>
      <c r="BI12" s="67"/>
      <c r="BJ12" s="67"/>
      <c r="BK12" s="67"/>
      <c r="BL12" s="67"/>
      <c r="BM12" s="67"/>
      <c r="BN12" s="67"/>
      <c r="BO12" s="67"/>
      <c r="BP12" s="67"/>
      <c r="BQ12" s="67"/>
      <c r="BR12" s="67"/>
      <c r="BS12" s="67"/>
      <c r="BT12" s="67"/>
      <c r="BU12" s="67"/>
      <c r="BV12" s="67"/>
      <c r="BW12" s="67"/>
      <c r="BX12" s="67"/>
      <c r="BY12" s="67"/>
      <c r="BZ12" s="67"/>
      <c r="CA12" s="67"/>
      <c r="CB12" s="67"/>
      <c r="CC12" s="67"/>
      <c r="CD12" s="67"/>
      <c r="CE12" s="67"/>
      <c r="CF12" s="67"/>
      <c r="CG12" s="67"/>
      <c r="CH12" s="67"/>
      <c r="CI12" s="67"/>
      <c r="CJ12" s="67"/>
      <c r="CK12" s="67"/>
      <c r="CL12" s="67"/>
      <c r="CM12" s="67"/>
      <c r="CN12" s="67"/>
      <c r="CO12" s="67"/>
      <c r="CP12" s="67"/>
      <c r="CQ12" s="67"/>
      <c r="CR12" s="67"/>
      <c r="CS12" s="67"/>
      <c r="CT12" s="67"/>
      <c r="CU12" s="67"/>
      <c r="CV12" s="67"/>
      <c r="CW12" s="67"/>
      <c r="CX12" s="67"/>
      <c r="CY12" s="67"/>
      <c r="CZ12" s="67"/>
      <c r="DA12" s="67"/>
      <c r="DB12" s="67"/>
      <c r="DC12" s="67"/>
      <c r="DD12" s="67"/>
      <c r="DE12" s="67"/>
      <c r="DF12" s="67"/>
      <c r="DG12" s="67"/>
      <c r="DH12" s="67"/>
      <c r="DI12" s="67"/>
      <c r="DJ12" s="67"/>
      <c r="DK12" s="67"/>
      <c r="DL12" s="67"/>
      <c r="DM12" s="67"/>
      <c r="DN12" s="67"/>
      <c r="DO12" s="67"/>
      <c r="DP12" s="67"/>
      <c r="DQ12" s="67"/>
      <c r="DR12" s="67"/>
      <c r="DS12" s="67"/>
      <c r="DT12" s="67"/>
      <c r="DU12" s="67"/>
      <c r="DV12" s="67"/>
      <c r="DW12" s="67"/>
      <c r="DX12" s="67"/>
      <c r="DY12" s="67"/>
      <c r="DZ12" s="67"/>
      <c r="EA12" s="67"/>
      <c r="EB12" s="67"/>
      <c r="EC12" s="67"/>
      <c r="ED12" s="67"/>
      <c r="EE12" s="67"/>
      <c r="EF12" s="67"/>
      <c r="EG12" s="67"/>
      <c r="EH12" s="67"/>
      <c r="EI12" s="67"/>
      <c r="EJ12" s="67"/>
      <c r="EK12" s="67"/>
      <c r="EL12" s="67"/>
      <c r="EM12" s="67"/>
      <c r="EN12" s="67"/>
      <c r="EO12" s="67"/>
      <c r="EP12" s="67"/>
      <c r="EQ12" s="67"/>
      <c r="ER12" s="67"/>
      <c r="ES12" s="67"/>
      <c r="ET12" s="67"/>
      <c r="EU12" s="67"/>
      <c r="EV12" s="67"/>
      <c r="EW12" s="67"/>
      <c r="EX12" s="67"/>
      <c r="EY12" s="67"/>
      <c r="EZ12" s="67"/>
      <c r="FA12" s="67"/>
      <c r="FB12" s="67"/>
      <c r="FC12" s="67"/>
      <c r="FD12" s="67"/>
      <c r="FE12" s="67"/>
      <c r="FF12" s="67"/>
      <c r="FG12" s="67"/>
      <c r="FH12" s="67"/>
      <c r="FI12" s="67"/>
      <c r="FJ12" s="67"/>
      <c r="FK12" s="67"/>
      <c r="FL12" s="67"/>
      <c r="FM12" s="67"/>
      <c r="FN12" s="67"/>
      <c r="FO12" s="67"/>
      <c r="FP12" s="67"/>
      <c r="FQ12" s="67"/>
      <c r="FR12" s="67"/>
      <c r="FS12" s="67"/>
      <c r="FT12" s="67"/>
      <c r="FU12" s="67"/>
      <c r="FV12" s="67"/>
      <c r="FW12" s="67"/>
      <c r="FX12" s="67"/>
      <c r="FY12" s="67"/>
      <c r="FZ12" s="67"/>
      <c r="GA12" s="67"/>
      <c r="GB12" s="67"/>
      <c r="GC12" s="67"/>
      <c r="GD12" s="67"/>
      <c r="GE12" s="67"/>
      <c r="GF12" s="67"/>
      <c r="GG12" s="67"/>
      <c r="GH12" s="67"/>
      <c r="GI12" s="67"/>
      <c r="GJ12" s="67"/>
      <c r="GK12" s="67"/>
      <c r="GL12" s="67"/>
      <c r="GM12" s="67"/>
      <c r="GN12" s="67"/>
      <c r="GO12" s="67"/>
      <c r="GP12" s="67"/>
      <c r="GQ12" s="67"/>
      <c r="GR12" s="67"/>
      <c r="GS12" s="67"/>
      <c r="GT12" s="67"/>
      <c r="GU12" s="67"/>
      <c r="GV12" s="67"/>
      <c r="GW12" s="67"/>
      <c r="GX12" s="67"/>
      <c r="GY12" s="67"/>
      <c r="GZ12" s="67"/>
      <c r="HA12" s="67"/>
      <c r="HB12" s="67"/>
      <c r="HC12" s="67"/>
      <c r="HD12" s="67"/>
      <c r="HE12" s="67"/>
      <c r="HF12" s="67"/>
      <c r="HG12" s="67"/>
      <c r="HH12" s="67"/>
      <c r="HI12" s="67"/>
      <c r="HJ12" s="67"/>
      <c r="HK12" s="67"/>
      <c r="HL12" s="67"/>
      <c r="HM12" s="67"/>
      <c r="HN12" s="67"/>
      <c r="HO12" s="67"/>
      <c r="HP12" s="67"/>
      <c r="HQ12" s="67"/>
      <c r="HR12" s="67"/>
      <c r="HS12" s="67"/>
      <c r="HT12" s="67"/>
      <c r="HU12" s="67"/>
      <c r="HV12" s="67"/>
      <c r="HW12" s="67"/>
      <c r="HX12" s="67"/>
      <c r="HY12" s="67"/>
      <c r="HZ12" s="67"/>
    </row>
    <row r="13" s="30" customFormat="1" ht="30" customHeight="1" spans="1:234">
      <c r="A13" s="10"/>
      <c r="B13" s="10"/>
      <c r="C13" s="10"/>
      <c r="D13" s="10"/>
      <c r="E13" s="10"/>
      <c r="F13" s="10"/>
      <c r="G13" s="16"/>
      <c r="H13" s="25"/>
      <c r="I13" s="25"/>
      <c r="J13" s="41"/>
      <c r="K13" s="68"/>
      <c r="L13" s="67"/>
      <c r="M13" s="67"/>
      <c r="N13" s="67"/>
      <c r="O13" s="67"/>
      <c r="P13" s="67"/>
      <c r="Q13" s="67"/>
      <c r="R13" s="67"/>
      <c r="S13" s="67"/>
      <c r="T13" s="67"/>
      <c r="U13" s="67"/>
      <c r="V13" s="67"/>
      <c r="W13" s="67"/>
      <c r="X13" s="67"/>
      <c r="Y13" s="67"/>
      <c r="Z13" s="67"/>
      <c r="AA13" s="67"/>
      <c r="AB13" s="67"/>
      <c r="AC13" s="67"/>
      <c r="AD13" s="67"/>
      <c r="AE13" s="67"/>
      <c r="AF13" s="67"/>
      <c r="AG13" s="67"/>
      <c r="AH13" s="67"/>
      <c r="AI13" s="67"/>
      <c r="AJ13" s="67"/>
      <c r="AK13" s="67"/>
      <c r="AL13" s="67"/>
      <c r="AM13" s="67"/>
      <c r="AN13" s="67"/>
      <c r="AO13" s="67"/>
      <c r="AP13" s="67"/>
      <c r="AQ13" s="67"/>
      <c r="AR13" s="67"/>
      <c r="AS13" s="67"/>
      <c r="AT13" s="67"/>
      <c r="AU13" s="67"/>
      <c r="AV13" s="67"/>
      <c r="AW13" s="67"/>
      <c r="AX13" s="67"/>
      <c r="AY13" s="67"/>
      <c r="AZ13" s="67"/>
      <c r="BA13" s="67"/>
      <c r="BB13" s="67"/>
      <c r="BC13" s="67"/>
      <c r="BD13" s="67"/>
      <c r="BE13" s="67"/>
      <c r="BF13" s="67"/>
      <c r="BG13" s="67"/>
      <c r="BH13" s="67"/>
      <c r="BI13" s="67"/>
      <c r="BJ13" s="67"/>
      <c r="BK13" s="67"/>
      <c r="BL13" s="67"/>
      <c r="BM13" s="67"/>
      <c r="BN13" s="67"/>
      <c r="BO13" s="67"/>
      <c r="BP13" s="67"/>
      <c r="BQ13" s="67"/>
      <c r="BR13" s="67"/>
      <c r="BS13" s="67"/>
      <c r="BT13" s="67"/>
      <c r="BU13" s="67"/>
      <c r="BV13" s="67"/>
      <c r="BW13" s="67"/>
      <c r="BX13" s="67"/>
      <c r="BY13" s="67"/>
      <c r="BZ13" s="67"/>
      <c r="CA13" s="67"/>
      <c r="CB13" s="67"/>
      <c r="CC13" s="67"/>
      <c r="CD13" s="67"/>
      <c r="CE13" s="67"/>
      <c r="CF13" s="67"/>
      <c r="CG13" s="67"/>
      <c r="CH13" s="67"/>
      <c r="CI13" s="67"/>
      <c r="CJ13" s="67"/>
      <c r="CK13" s="67"/>
      <c r="CL13" s="67"/>
      <c r="CM13" s="67"/>
      <c r="CN13" s="67"/>
      <c r="CO13" s="67"/>
      <c r="CP13" s="67"/>
      <c r="CQ13" s="67"/>
      <c r="CR13" s="67"/>
      <c r="CS13" s="67"/>
      <c r="CT13" s="67"/>
      <c r="CU13" s="67"/>
      <c r="CV13" s="67"/>
      <c r="CW13" s="67"/>
      <c r="CX13" s="67"/>
      <c r="CY13" s="67"/>
      <c r="CZ13" s="67"/>
      <c r="DA13" s="67"/>
      <c r="DB13" s="67"/>
      <c r="DC13" s="67"/>
      <c r="DD13" s="67"/>
      <c r="DE13" s="67"/>
      <c r="DF13" s="67"/>
      <c r="DG13" s="67"/>
      <c r="DH13" s="67"/>
      <c r="DI13" s="67"/>
      <c r="DJ13" s="67"/>
      <c r="DK13" s="67"/>
      <c r="DL13" s="67"/>
      <c r="DM13" s="67"/>
      <c r="DN13" s="67"/>
      <c r="DO13" s="67"/>
      <c r="DP13" s="67"/>
      <c r="DQ13" s="67"/>
      <c r="DR13" s="67"/>
      <c r="DS13" s="67"/>
      <c r="DT13" s="67"/>
      <c r="DU13" s="67"/>
      <c r="DV13" s="67"/>
      <c r="DW13" s="67"/>
      <c r="DX13" s="67"/>
      <c r="DY13" s="67"/>
      <c r="DZ13" s="67"/>
      <c r="EA13" s="67"/>
      <c r="EB13" s="67"/>
      <c r="EC13" s="67"/>
      <c r="ED13" s="67"/>
      <c r="EE13" s="67"/>
      <c r="EF13" s="67"/>
      <c r="EG13" s="67"/>
      <c r="EH13" s="67"/>
      <c r="EI13" s="67"/>
      <c r="EJ13" s="67"/>
      <c r="EK13" s="67"/>
      <c r="EL13" s="67"/>
      <c r="EM13" s="67"/>
      <c r="EN13" s="67"/>
      <c r="EO13" s="67"/>
      <c r="EP13" s="67"/>
      <c r="EQ13" s="67"/>
      <c r="ER13" s="67"/>
      <c r="ES13" s="67"/>
      <c r="ET13" s="67"/>
      <c r="EU13" s="67"/>
      <c r="EV13" s="67"/>
      <c r="EW13" s="67"/>
      <c r="EX13" s="67"/>
      <c r="EY13" s="67"/>
      <c r="EZ13" s="67"/>
      <c r="FA13" s="67"/>
      <c r="FB13" s="67"/>
      <c r="FC13" s="67"/>
      <c r="FD13" s="67"/>
      <c r="FE13" s="67"/>
      <c r="FF13" s="67"/>
      <c r="FG13" s="67"/>
      <c r="FH13" s="67"/>
      <c r="FI13" s="67"/>
      <c r="FJ13" s="67"/>
      <c r="FK13" s="67"/>
      <c r="FL13" s="67"/>
      <c r="FM13" s="67"/>
      <c r="FN13" s="67"/>
      <c r="FO13" s="67"/>
      <c r="FP13" s="67"/>
      <c r="FQ13" s="67"/>
      <c r="FR13" s="67"/>
      <c r="FS13" s="67"/>
      <c r="FT13" s="67"/>
      <c r="FU13" s="67"/>
      <c r="FV13" s="67"/>
      <c r="FW13" s="67"/>
      <c r="FX13" s="67"/>
      <c r="FY13" s="67"/>
      <c r="FZ13" s="67"/>
      <c r="GA13" s="67"/>
      <c r="GB13" s="67"/>
      <c r="GC13" s="67"/>
      <c r="GD13" s="67"/>
      <c r="GE13" s="67"/>
      <c r="GF13" s="67"/>
      <c r="GG13" s="67"/>
      <c r="GH13" s="67"/>
      <c r="GI13" s="67"/>
      <c r="GJ13" s="67"/>
      <c r="GK13" s="67"/>
      <c r="GL13" s="67"/>
      <c r="GM13" s="67"/>
      <c r="GN13" s="67"/>
      <c r="GO13" s="67"/>
      <c r="GP13" s="67"/>
      <c r="GQ13" s="67"/>
      <c r="GR13" s="67"/>
      <c r="GS13" s="67"/>
      <c r="GT13" s="67"/>
      <c r="GU13" s="67"/>
      <c r="GV13" s="67"/>
      <c r="GW13" s="67"/>
      <c r="GX13" s="67"/>
      <c r="GY13" s="67"/>
      <c r="GZ13" s="67"/>
      <c r="HA13" s="67"/>
      <c r="HB13" s="67"/>
      <c r="HC13" s="67"/>
      <c r="HD13" s="67"/>
      <c r="HE13" s="67"/>
      <c r="HF13" s="67"/>
      <c r="HG13" s="67"/>
      <c r="HH13" s="67"/>
      <c r="HI13" s="67"/>
      <c r="HJ13" s="67"/>
      <c r="HK13" s="67"/>
      <c r="HL13" s="67"/>
      <c r="HM13" s="67"/>
      <c r="HN13" s="67"/>
      <c r="HO13" s="67"/>
      <c r="HP13" s="67"/>
      <c r="HQ13" s="67"/>
      <c r="HR13" s="67"/>
      <c r="HS13" s="67"/>
      <c r="HT13" s="67"/>
      <c r="HU13" s="67"/>
      <c r="HV13" s="67"/>
      <c r="HW13" s="67"/>
      <c r="HX13" s="67"/>
      <c r="HY13" s="67"/>
      <c r="HZ13" s="67"/>
    </row>
    <row r="14" s="30" customFormat="1" ht="26" customHeight="1" spans="1:11">
      <c r="A14" s="10"/>
      <c r="B14" s="9" t="s">
        <v>99</v>
      </c>
      <c r="C14" s="9"/>
      <c r="D14" s="9"/>
      <c r="E14" s="9"/>
      <c r="F14" s="9"/>
      <c r="G14" s="12"/>
      <c r="H14" s="12"/>
      <c r="I14" s="12"/>
      <c r="J14" s="40"/>
      <c r="K14" s="10"/>
    </row>
    <row r="15" s="30" customFormat="1" ht="25" customHeight="1" spans="1:11">
      <c r="A15" s="10"/>
      <c r="B15" s="26" t="s">
        <v>115</v>
      </c>
      <c r="C15" s="27"/>
      <c r="D15" s="27"/>
      <c r="E15" s="27"/>
      <c r="F15" s="28"/>
      <c r="G15" s="29"/>
      <c r="H15" s="29"/>
      <c r="I15" s="12"/>
      <c r="J15" s="40">
        <f>J14+J9</f>
        <v>74657</v>
      </c>
      <c r="K15" s="10"/>
    </row>
    <row r="16" s="30" customFormat="1" ht="19.5" customHeight="1" spans="3:10">
      <c r="C16" s="31"/>
      <c r="D16" s="32"/>
      <c r="E16" s="32"/>
      <c r="F16" s="32"/>
      <c r="G16" s="33" t="s">
        <v>116</v>
      </c>
      <c r="H16" s="33"/>
      <c r="I16" s="33"/>
      <c r="J16" s="33"/>
    </row>
    <row r="17" s="30" customFormat="1" ht="19.5" customHeight="1" spans="2:10">
      <c r="B17" s="34"/>
      <c r="C17" s="35"/>
      <c r="D17" s="36"/>
      <c r="E17" s="36"/>
      <c r="F17" s="36"/>
      <c r="G17" s="37">
        <v>44768</v>
      </c>
      <c r="H17" s="37"/>
      <c r="I17" s="37"/>
      <c r="J17" s="37"/>
    </row>
    <row r="18" s="30" customFormat="1" ht="27" customHeight="1" spans="4:9">
      <c r="D18" s="60"/>
      <c r="E18" s="60"/>
      <c r="F18" s="60"/>
      <c r="G18" s="60"/>
      <c r="H18" s="60"/>
      <c r="I18" s="61"/>
    </row>
    <row r="19" s="30" customFormat="1" ht="24" customHeight="1" spans="4:9">
      <c r="D19" s="60"/>
      <c r="E19" s="60"/>
      <c r="F19" s="60"/>
      <c r="G19" s="60"/>
      <c r="H19" s="60"/>
      <c r="I19" s="61"/>
    </row>
  </sheetData>
  <mergeCells count="20">
    <mergeCell ref="A1:K1"/>
    <mergeCell ref="E2:F2"/>
    <mergeCell ref="H2:I2"/>
    <mergeCell ref="A3:K3"/>
    <mergeCell ref="C4:G4"/>
    <mergeCell ref="C5:G5"/>
    <mergeCell ref="C6:G6"/>
    <mergeCell ref="C7:G7"/>
    <mergeCell ref="C8:G8"/>
    <mergeCell ref="C9:G9"/>
    <mergeCell ref="A10:K10"/>
    <mergeCell ref="C11:F11"/>
    <mergeCell ref="C12:F12"/>
    <mergeCell ref="C13:F13"/>
    <mergeCell ref="B14:F14"/>
    <mergeCell ref="B15:F15"/>
    <mergeCell ref="C16:D16"/>
    <mergeCell ref="G16:J16"/>
    <mergeCell ref="C17:D17"/>
    <mergeCell ref="G17:J17"/>
  </mergeCells>
  <printOptions horizontalCentered="1"/>
  <pageMargins left="0.314583333333333" right="0.314583333333333" top="0.786805555555556" bottom="0.708333333333333" header="0.5" footer="0.5"/>
  <pageSetup paperSize="9" orientation="landscape" horizontalDpi="600"/>
  <headerFooter>
    <oddFooter>&amp;C第 &amp;P 页，共 &amp;N 页</oddFooter>
  </headerFooter>
</worksheet>
</file>

<file path=xl/worksheets/sheet5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IA19"/>
  <sheetViews>
    <sheetView workbookViewId="0">
      <selection activeCell="E220" sqref="E220"/>
    </sheetView>
  </sheetViews>
  <sheetFormatPr defaultColWidth="9" defaultRowHeight="12.75"/>
  <cols>
    <col min="1" max="1" width="6.875" style="30" customWidth="1"/>
    <col min="2" max="2" width="9.5" style="30" customWidth="1"/>
    <col min="3" max="3" width="12.375" style="30" customWidth="1"/>
    <col min="4" max="4" width="12.625" style="60" customWidth="1"/>
    <col min="5" max="5" width="7.875" style="60" customWidth="1"/>
    <col min="6" max="6" width="11.625" style="60" customWidth="1"/>
    <col min="7" max="7" width="10.875" style="60" customWidth="1"/>
    <col min="8" max="8" width="14.375" style="60" customWidth="1"/>
    <col min="9" max="9" width="14.875" style="61" customWidth="1"/>
    <col min="10" max="10" width="17.125" style="30" customWidth="1"/>
    <col min="11" max="11" width="21.625" style="30" customWidth="1"/>
    <col min="12" max="12" width="13" style="30" customWidth="1"/>
    <col min="13" max="32" width="9" style="30"/>
    <col min="33" max="16384" width="5.625" style="30"/>
  </cols>
  <sheetData>
    <row r="1" s="58" customFormat="1" ht="30" customHeight="1" spans="1:227">
      <c r="A1" s="4" t="s">
        <v>74</v>
      </c>
      <c r="B1" s="5"/>
      <c r="C1" s="5"/>
      <c r="D1" s="5"/>
      <c r="E1" s="5"/>
      <c r="F1" s="5"/>
      <c r="G1" s="5"/>
      <c r="H1" s="5"/>
      <c r="I1" s="5"/>
      <c r="J1" s="5"/>
      <c r="K1" s="5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  <c r="AB1" s="66"/>
      <c r="AC1" s="66"/>
      <c r="AD1" s="66"/>
      <c r="AE1" s="66"/>
      <c r="AF1" s="66"/>
      <c r="AG1" s="66"/>
      <c r="AH1" s="66"/>
      <c r="AI1" s="66"/>
      <c r="AJ1" s="66"/>
      <c r="AK1" s="66"/>
      <c r="AL1" s="66"/>
      <c r="AM1" s="66"/>
      <c r="AN1" s="66"/>
      <c r="AO1" s="66"/>
      <c r="AP1" s="66"/>
      <c r="AQ1" s="66"/>
      <c r="AR1" s="66"/>
      <c r="AS1" s="66"/>
      <c r="AT1" s="66"/>
      <c r="AU1" s="66"/>
      <c r="AV1" s="66"/>
      <c r="AW1" s="66"/>
      <c r="AX1" s="66"/>
      <c r="AY1" s="66"/>
      <c r="AZ1" s="66"/>
      <c r="BA1" s="66"/>
      <c r="BB1" s="66"/>
      <c r="BC1" s="66"/>
      <c r="BD1" s="66"/>
      <c r="BE1" s="66"/>
      <c r="BF1" s="66"/>
      <c r="BG1" s="66"/>
      <c r="BH1" s="66"/>
      <c r="BI1" s="66"/>
      <c r="BJ1" s="66"/>
      <c r="BK1" s="66"/>
      <c r="BL1" s="66"/>
      <c r="BM1" s="66"/>
      <c r="BN1" s="66"/>
      <c r="BO1" s="66"/>
      <c r="BP1" s="66"/>
      <c r="BQ1" s="66"/>
      <c r="BR1" s="66"/>
      <c r="BS1" s="66"/>
      <c r="BT1" s="66"/>
      <c r="BU1" s="66"/>
      <c r="BV1" s="66"/>
      <c r="BW1" s="66"/>
      <c r="BX1" s="66"/>
      <c r="BY1" s="66"/>
      <c r="BZ1" s="66"/>
      <c r="CA1" s="66"/>
      <c r="CB1" s="66"/>
      <c r="CC1" s="66"/>
      <c r="CD1" s="66"/>
      <c r="CE1" s="66"/>
      <c r="CF1" s="66"/>
      <c r="CG1" s="66"/>
      <c r="CH1" s="66"/>
      <c r="CI1" s="66"/>
      <c r="CJ1" s="66"/>
      <c r="CK1" s="66"/>
      <c r="CL1" s="66"/>
      <c r="CM1" s="66"/>
      <c r="CN1" s="66"/>
      <c r="CO1" s="66"/>
      <c r="CP1" s="66"/>
      <c r="CQ1" s="66"/>
      <c r="CR1" s="66"/>
      <c r="CS1" s="66"/>
      <c r="CT1" s="66"/>
      <c r="CU1" s="66"/>
      <c r="CV1" s="66"/>
      <c r="CW1" s="66"/>
      <c r="CX1" s="66"/>
      <c r="CY1" s="66"/>
      <c r="CZ1" s="66"/>
      <c r="DA1" s="66"/>
      <c r="DB1" s="66"/>
      <c r="DC1" s="66"/>
      <c r="DD1" s="66"/>
      <c r="DE1" s="66"/>
      <c r="DF1" s="66"/>
      <c r="DG1" s="66"/>
      <c r="DH1" s="66"/>
      <c r="DI1" s="66"/>
      <c r="DJ1" s="66"/>
      <c r="DK1" s="66"/>
      <c r="DL1" s="66"/>
      <c r="DM1" s="66"/>
      <c r="DN1" s="66"/>
      <c r="DO1" s="66"/>
      <c r="DP1" s="66"/>
      <c r="DQ1" s="66"/>
      <c r="DR1" s="66"/>
      <c r="DS1" s="66"/>
      <c r="DT1" s="66"/>
      <c r="DU1" s="66"/>
      <c r="DV1" s="66"/>
      <c r="DW1" s="66"/>
      <c r="DX1" s="66"/>
      <c r="DY1" s="66"/>
      <c r="DZ1" s="66"/>
      <c r="EA1" s="66"/>
      <c r="EB1" s="66"/>
      <c r="EC1" s="66"/>
      <c r="ED1" s="66"/>
      <c r="EE1" s="66"/>
      <c r="EF1" s="66"/>
      <c r="EG1" s="66"/>
      <c r="EH1" s="66"/>
      <c r="EI1" s="66"/>
      <c r="EJ1" s="66"/>
      <c r="EK1" s="66"/>
      <c r="EL1" s="66"/>
      <c r="EM1" s="66"/>
      <c r="EN1" s="66"/>
      <c r="EO1" s="66"/>
      <c r="EP1" s="66"/>
      <c r="EQ1" s="66"/>
      <c r="ER1" s="66"/>
      <c r="ES1" s="66"/>
      <c r="ET1" s="66"/>
      <c r="EU1" s="66"/>
      <c r="EV1" s="66"/>
      <c r="EW1" s="66"/>
      <c r="EX1" s="66"/>
      <c r="EY1" s="66"/>
      <c r="EZ1" s="66"/>
      <c r="FA1" s="66"/>
      <c r="FB1" s="66"/>
      <c r="FC1" s="66"/>
      <c r="FD1" s="66"/>
      <c r="FE1" s="66"/>
      <c r="FF1" s="66"/>
      <c r="FG1" s="66"/>
      <c r="FH1" s="66"/>
      <c r="FI1" s="66"/>
      <c r="FJ1" s="66"/>
      <c r="FK1" s="66"/>
      <c r="FL1" s="66"/>
      <c r="FM1" s="66"/>
      <c r="FN1" s="66"/>
      <c r="FO1" s="66"/>
      <c r="FP1" s="66"/>
      <c r="FQ1" s="66"/>
      <c r="FR1" s="66"/>
      <c r="FS1" s="66"/>
      <c r="FT1" s="66"/>
      <c r="FU1" s="66"/>
      <c r="FV1" s="66"/>
      <c r="FW1" s="66"/>
      <c r="FX1" s="66"/>
      <c r="FY1" s="66"/>
      <c r="FZ1" s="66"/>
      <c r="GA1" s="66"/>
      <c r="GB1" s="66"/>
      <c r="GC1" s="66"/>
      <c r="GD1" s="66"/>
      <c r="GE1" s="66"/>
      <c r="GF1" s="66"/>
      <c r="GG1" s="66"/>
      <c r="GH1" s="66"/>
      <c r="GI1" s="66"/>
      <c r="GJ1" s="66"/>
      <c r="GK1" s="66"/>
      <c r="GL1" s="66"/>
      <c r="GM1" s="66"/>
      <c r="GN1" s="66"/>
      <c r="GO1" s="66"/>
      <c r="GP1" s="66"/>
      <c r="GQ1" s="66"/>
      <c r="GR1" s="66"/>
      <c r="GS1" s="66"/>
      <c r="GT1" s="66"/>
      <c r="GU1" s="66"/>
      <c r="GV1" s="66"/>
      <c r="GW1" s="66"/>
      <c r="GX1" s="66"/>
      <c r="GY1" s="66"/>
      <c r="GZ1" s="66"/>
      <c r="HA1" s="66"/>
      <c r="HB1" s="66"/>
      <c r="HC1" s="66"/>
      <c r="HD1" s="66"/>
      <c r="HE1" s="66"/>
      <c r="HF1" s="66"/>
      <c r="HG1" s="66"/>
      <c r="HH1" s="66"/>
      <c r="HI1" s="66"/>
      <c r="HJ1" s="66"/>
      <c r="HK1" s="66"/>
      <c r="HL1" s="66"/>
      <c r="HM1" s="66"/>
      <c r="HN1" s="66"/>
      <c r="HO1" s="66"/>
      <c r="HP1" s="66"/>
      <c r="HQ1" s="66"/>
      <c r="HR1" s="66"/>
      <c r="HS1" s="66"/>
    </row>
    <row r="2" s="30" customFormat="1" ht="26.1" customHeight="1" spans="1:234">
      <c r="A2" s="10" t="s">
        <v>75</v>
      </c>
      <c r="B2" s="7" t="s">
        <v>76</v>
      </c>
      <c r="C2" s="8" t="s">
        <v>524</v>
      </c>
      <c r="D2" s="7" t="s">
        <v>78</v>
      </c>
      <c r="E2" s="8" t="s">
        <v>79</v>
      </c>
      <c r="F2" s="8"/>
      <c r="G2" s="7" t="s">
        <v>80</v>
      </c>
      <c r="H2" s="10" t="s">
        <v>314</v>
      </c>
      <c r="I2" s="10"/>
      <c r="J2" s="7" t="s">
        <v>82</v>
      </c>
      <c r="K2" s="8">
        <v>1</v>
      </c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7"/>
      <c r="AD2" s="67"/>
      <c r="AE2" s="67"/>
      <c r="AF2" s="67"/>
      <c r="AG2" s="67"/>
      <c r="AH2" s="67"/>
      <c r="AI2" s="67"/>
      <c r="AJ2" s="67"/>
      <c r="AK2" s="67"/>
      <c r="AL2" s="67"/>
      <c r="AM2" s="67"/>
      <c r="AN2" s="67"/>
      <c r="AO2" s="67"/>
      <c r="AP2" s="67"/>
      <c r="AQ2" s="67"/>
      <c r="AR2" s="67"/>
      <c r="AS2" s="67"/>
      <c r="AT2" s="67"/>
      <c r="AU2" s="67"/>
      <c r="AV2" s="67"/>
      <c r="AW2" s="67"/>
      <c r="AX2" s="67"/>
      <c r="AY2" s="67"/>
      <c r="AZ2" s="67"/>
      <c r="BA2" s="67"/>
      <c r="BB2" s="67"/>
      <c r="BC2" s="67"/>
      <c r="BD2" s="67"/>
      <c r="BE2" s="67"/>
      <c r="BF2" s="67"/>
      <c r="BG2" s="67"/>
      <c r="BH2" s="67"/>
      <c r="BI2" s="67"/>
      <c r="BJ2" s="67"/>
      <c r="BK2" s="67"/>
      <c r="BL2" s="67"/>
      <c r="BM2" s="67"/>
      <c r="BN2" s="67"/>
      <c r="BO2" s="67"/>
      <c r="BP2" s="67"/>
      <c r="BQ2" s="67"/>
      <c r="BR2" s="67"/>
      <c r="BS2" s="67"/>
      <c r="BT2" s="67"/>
      <c r="BU2" s="67"/>
      <c r="BV2" s="67"/>
      <c r="BW2" s="67"/>
      <c r="BX2" s="67"/>
      <c r="BY2" s="67"/>
      <c r="BZ2" s="67"/>
      <c r="CA2" s="67"/>
      <c r="CB2" s="67"/>
      <c r="CC2" s="67"/>
      <c r="CD2" s="67"/>
      <c r="CE2" s="67"/>
      <c r="CF2" s="67"/>
      <c r="CG2" s="67"/>
      <c r="CH2" s="67"/>
      <c r="CI2" s="67"/>
      <c r="CJ2" s="67"/>
      <c r="CK2" s="67"/>
      <c r="CL2" s="67"/>
      <c r="CM2" s="67"/>
      <c r="CN2" s="67"/>
      <c r="CO2" s="67"/>
      <c r="CP2" s="67"/>
      <c r="CQ2" s="67"/>
      <c r="CR2" s="67"/>
      <c r="CS2" s="67"/>
      <c r="CT2" s="67"/>
      <c r="CU2" s="67"/>
      <c r="CV2" s="67"/>
      <c r="CW2" s="67"/>
      <c r="CX2" s="67"/>
      <c r="CY2" s="67"/>
      <c r="CZ2" s="67"/>
      <c r="DA2" s="67"/>
      <c r="DB2" s="67"/>
      <c r="DC2" s="67"/>
      <c r="DD2" s="67"/>
      <c r="DE2" s="67"/>
      <c r="DF2" s="67"/>
      <c r="DG2" s="67"/>
      <c r="DH2" s="67"/>
      <c r="DI2" s="67"/>
      <c r="DJ2" s="67"/>
      <c r="DK2" s="67"/>
      <c r="DL2" s="67"/>
      <c r="DM2" s="67"/>
      <c r="DN2" s="67"/>
      <c r="DO2" s="67"/>
      <c r="DP2" s="67"/>
      <c r="DQ2" s="67"/>
      <c r="DR2" s="67"/>
      <c r="DS2" s="67"/>
      <c r="DT2" s="67"/>
      <c r="DU2" s="67"/>
      <c r="DV2" s="67"/>
      <c r="DW2" s="67"/>
      <c r="DX2" s="67"/>
      <c r="DY2" s="67"/>
      <c r="DZ2" s="67"/>
      <c r="EA2" s="67"/>
      <c r="EB2" s="67"/>
      <c r="EC2" s="67"/>
      <c r="ED2" s="67"/>
      <c r="EE2" s="67"/>
      <c r="EF2" s="67"/>
      <c r="EG2" s="67"/>
      <c r="EH2" s="67"/>
      <c r="EI2" s="67"/>
      <c r="EJ2" s="67"/>
      <c r="EK2" s="67"/>
      <c r="EL2" s="67"/>
      <c r="EM2" s="67"/>
      <c r="EN2" s="67"/>
      <c r="EO2" s="67"/>
      <c r="EP2" s="67"/>
      <c r="EQ2" s="67"/>
      <c r="ER2" s="67"/>
      <c r="ES2" s="67"/>
      <c r="ET2" s="67"/>
      <c r="EU2" s="67"/>
      <c r="EV2" s="67"/>
      <c r="EW2" s="67"/>
      <c r="EX2" s="67"/>
      <c r="EY2" s="67"/>
      <c r="EZ2" s="67"/>
      <c r="FA2" s="67"/>
      <c r="FB2" s="67"/>
      <c r="FC2" s="67"/>
      <c r="FD2" s="67"/>
      <c r="FE2" s="67"/>
      <c r="FF2" s="67"/>
      <c r="FG2" s="67"/>
      <c r="FH2" s="67"/>
      <c r="FI2" s="67"/>
      <c r="FJ2" s="67"/>
      <c r="FK2" s="67"/>
      <c r="FL2" s="67"/>
      <c r="FM2" s="67"/>
      <c r="FN2" s="67"/>
      <c r="FO2" s="67"/>
      <c r="FP2" s="67"/>
      <c r="FQ2" s="67"/>
      <c r="FR2" s="67"/>
      <c r="FS2" s="67"/>
      <c r="FT2" s="67"/>
      <c r="FU2" s="67"/>
      <c r="FV2" s="67"/>
      <c r="FW2" s="67"/>
      <c r="FX2" s="67"/>
      <c r="FY2" s="67"/>
      <c r="FZ2" s="67"/>
      <c r="GA2" s="67"/>
      <c r="GB2" s="67"/>
      <c r="GC2" s="67"/>
      <c r="GD2" s="67"/>
      <c r="GE2" s="67"/>
      <c r="GF2" s="67"/>
      <c r="GG2" s="67"/>
      <c r="GH2" s="67"/>
      <c r="GI2" s="67"/>
      <c r="GJ2" s="67"/>
      <c r="GK2" s="67"/>
      <c r="GL2" s="67"/>
      <c r="GM2" s="67"/>
      <c r="GN2" s="67"/>
      <c r="GO2" s="67"/>
      <c r="GP2" s="67"/>
      <c r="GQ2" s="67"/>
      <c r="GR2" s="67"/>
      <c r="GS2" s="67"/>
      <c r="GT2" s="67"/>
      <c r="GU2" s="67"/>
      <c r="GV2" s="67"/>
      <c r="GW2" s="67"/>
      <c r="GX2" s="67"/>
      <c r="GY2" s="67"/>
      <c r="GZ2" s="67"/>
      <c r="HA2" s="67"/>
      <c r="HB2" s="67"/>
      <c r="HC2" s="67"/>
      <c r="HD2" s="67"/>
      <c r="HE2" s="67"/>
      <c r="HF2" s="67"/>
      <c r="HG2" s="67"/>
      <c r="HH2" s="67"/>
      <c r="HI2" s="67"/>
      <c r="HJ2" s="67"/>
      <c r="HK2" s="67"/>
      <c r="HL2" s="67"/>
      <c r="HM2" s="67"/>
      <c r="HN2" s="67"/>
      <c r="HO2" s="67"/>
      <c r="HP2" s="67"/>
      <c r="HQ2" s="67"/>
      <c r="HR2" s="67"/>
      <c r="HS2" s="67"/>
      <c r="HT2" s="67"/>
      <c r="HU2" s="67"/>
      <c r="HV2" s="67"/>
      <c r="HW2" s="67"/>
      <c r="HX2" s="67"/>
      <c r="HY2" s="67"/>
      <c r="HZ2" s="67"/>
    </row>
    <row r="3" s="30" customFormat="1" ht="22" customHeight="1" spans="1:235">
      <c r="A3" s="9" t="s">
        <v>83</v>
      </c>
      <c r="B3" s="9"/>
      <c r="C3" s="9"/>
      <c r="D3" s="9"/>
      <c r="E3" s="9"/>
      <c r="F3" s="9"/>
      <c r="G3" s="9"/>
      <c r="H3" s="9"/>
      <c r="I3" s="9"/>
      <c r="J3" s="9"/>
      <c r="K3" s="9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  <c r="AC3" s="67"/>
      <c r="AD3" s="67"/>
      <c r="AE3" s="67"/>
      <c r="AF3" s="67"/>
      <c r="AG3" s="67"/>
      <c r="AH3" s="67"/>
      <c r="AI3" s="67"/>
      <c r="AJ3" s="67"/>
      <c r="AK3" s="67"/>
      <c r="AL3" s="67"/>
      <c r="AM3" s="67"/>
      <c r="AN3" s="67"/>
      <c r="AO3" s="67"/>
      <c r="AP3" s="67"/>
      <c r="AQ3" s="67"/>
      <c r="AR3" s="67"/>
      <c r="AS3" s="67"/>
      <c r="AT3" s="67"/>
      <c r="AU3" s="67"/>
      <c r="AV3" s="67"/>
      <c r="AW3" s="67"/>
      <c r="AX3" s="67"/>
      <c r="AY3" s="67"/>
      <c r="AZ3" s="67"/>
      <c r="BA3" s="67"/>
      <c r="BB3" s="67"/>
      <c r="BC3" s="67"/>
      <c r="BD3" s="67"/>
      <c r="BE3" s="67"/>
      <c r="BF3" s="67"/>
      <c r="BG3" s="67"/>
      <c r="BH3" s="67"/>
      <c r="BI3" s="67"/>
      <c r="BJ3" s="67"/>
      <c r="BK3" s="67"/>
      <c r="BL3" s="67"/>
      <c r="BM3" s="67"/>
      <c r="BN3" s="67"/>
      <c r="BO3" s="67"/>
      <c r="BP3" s="67"/>
      <c r="BQ3" s="67"/>
      <c r="BR3" s="67"/>
      <c r="BS3" s="67"/>
      <c r="BT3" s="67"/>
      <c r="BU3" s="67"/>
      <c r="BV3" s="67"/>
      <c r="BW3" s="67"/>
      <c r="BX3" s="67"/>
      <c r="BY3" s="67"/>
      <c r="BZ3" s="67"/>
      <c r="CA3" s="67"/>
      <c r="CB3" s="67"/>
      <c r="CC3" s="67"/>
      <c r="CD3" s="67"/>
      <c r="CE3" s="67"/>
      <c r="CF3" s="67"/>
      <c r="CG3" s="67"/>
      <c r="CH3" s="67"/>
      <c r="CI3" s="67"/>
      <c r="CJ3" s="67"/>
      <c r="CK3" s="67"/>
      <c r="CL3" s="67"/>
      <c r="CM3" s="67"/>
      <c r="CN3" s="67"/>
      <c r="CO3" s="67"/>
      <c r="CP3" s="67"/>
      <c r="CQ3" s="67"/>
      <c r="CR3" s="67"/>
      <c r="CS3" s="67"/>
      <c r="CT3" s="67"/>
      <c r="CU3" s="67"/>
      <c r="CV3" s="67"/>
      <c r="CW3" s="67"/>
      <c r="CX3" s="67"/>
      <c r="CY3" s="67"/>
      <c r="CZ3" s="67"/>
      <c r="DA3" s="67"/>
      <c r="DB3" s="67"/>
      <c r="DC3" s="67"/>
      <c r="DD3" s="67"/>
      <c r="DE3" s="67"/>
      <c r="DF3" s="67"/>
      <c r="DG3" s="67"/>
      <c r="DH3" s="67"/>
      <c r="DI3" s="67"/>
      <c r="DJ3" s="67"/>
      <c r="DK3" s="67"/>
      <c r="DL3" s="67"/>
      <c r="DM3" s="67"/>
      <c r="DN3" s="67"/>
      <c r="DO3" s="67"/>
      <c r="DP3" s="67"/>
      <c r="DQ3" s="67"/>
      <c r="DR3" s="67"/>
      <c r="DS3" s="67"/>
      <c r="DT3" s="67"/>
      <c r="DU3" s="67"/>
      <c r="DV3" s="67"/>
      <c r="DW3" s="67"/>
      <c r="DX3" s="67"/>
      <c r="DY3" s="67"/>
      <c r="DZ3" s="67"/>
      <c r="EA3" s="67"/>
      <c r="EB3" s="67"/>
      <c r="EC3" s="67"/>
      <c r="ED3" s="67"/>
      <c r="EE3" s="67"/>
      <c r="EF3" s="67"/>
      <c r="EG3" s="67"/>
      <c r="EH3" s="67"/>
      <c r="EI3" s="67"/>
      <c r="EJ3" s="67"/>
      <c r="EK3" s="67"/>
      <c r="EL3" s="67"/>
      <c r="EM3" s="67"/>
      <c r="EN3" s="67"/>
      <c r="EO3" s="67"/>
      <c r="EP3" s="67"/>
      <c r="EQ3" s="67"/>
      <c r="ER3" s="67"/>
      <c r="ES3" s="67"/>
      <c r="ET3" s="67"/>
      <c r="EU3" s="67"/>
      <c r="EV3" s="67"/>
      <c r="EW3" s="67"/>
      <c r="EX3" s="67"/>
      <c r="EY3" s="67"/>
      <c r="EZ3" s="67"/>
      <c r="FA3" s="67"/>
      <c r="FB3" s="67"/>
      <c r="FC3" s="67"/>
      <c r="FD3" s="67"/>
      <c r="FE3" s="67"/>
      <c r="FF3" s="67"/>
      <c r="FG3" s="67"/>
      <c r="FH3" s="67"/>
      <c r="FI3" s="67"/>
      <c r="FJ3" s="67"/>
      <c r="FK3" s="67"/>
      <c r="FL3" s="67"/>
      <c r="FM3" s="67"/>
      <c r="FN3" s="67"/>
      <c r="FO3" s="67"/>
      <c r="FP3" s="67"/>
      <c r="FQ3" s="67"/>
      <c r="FR3" s="67"/>
      <c r="FS3" s="67"/>
      <c r="FT3" s="67"/>
      <c r="FU3" s="67"/>
      <c r="FV3" s="67"/>
      <c r="FW3" s="67"/>
      <c r="FX3" s="67"/>
      <c r="FY3" s="67"/>
      <c r="FZ3" s="67"/>
      <c r="GA3" s="67"/>
      <c r="GB3" s="67"/>
      <c r="GC3" s="67"/>
      <c r="GD3" s="67"/>
      <c r="GE3" s="67"/>
      <c r="GF3" s="67"/>
      <c r="GG3" s="67"/>
      <c r="GH3" s="67"/>
      <c r="GI3" s="67"/>
      <c r="GJ3" s="67"/>
      <c r="GK3" s="67"/>
      <c r="GL3" s="67"/>
      <c r="GM3" s="67"/>
      <c r="GN3" s="67"/>
      <c r="GO3" s="67"/>
      <c r="GP3" s="67"/>
      <c r="GQ3" s="67"/>
      <c r="GR3" s="67"/>
      <c r="GS3" s="67"/>
      <c r="GT3" s="67"/>
      <c r="GU3" s="67"/>
      <c r="GV3" s="67"/>
      <c r="GW3" s="67"/>
      <c r="GX3" s="67"/>
      <c r="GY3" s="67"/>
      <c r="GZ3" s="67"/>
      <c r="HA3" s="67"/>
      <c r="HB3" s="67"/>
      <c r="HC3" s="67"/>
      <c r="HD3" s="67"/>
      <c r="HE3" s="67"/>
      <c r="HF3" s="67"/>
      <c r="HG3" s="67"/>
      <c r="HH3" s="67"/>
      <c r="HI3" s="67"/>
      <c r="HJ3" s="67"/>
      <c r="HK3" s="67"/>
      <c r="HL3" s="67"/>
      <c r="HM3" s="67"/>
      <c r="HN3" s="67"/>
      <c r="HO3" s="67"/>
      <c r="HP3" s="67"/>
      <c r="HQ3" s="67"/>
      <c r="HR3" s="67"/>
      <c r="HS3" s="67"/>
      <c r="HT3" s="67"/>
      <c r="HU3" s="67"/>
      <c r="HV3" s="67"/>
      <c r="HW3" s="67"/>
      <c r="HX3" s="67"/>
      <c r="HY3" s="67"/>
      <c r="HZ3" s="67"/>
      <c r="IA3" s="67"/>
    </row>
    <row r="4" s="30" customFormat="1" ht="32" customHeight="1" spans="1:234">
      <c r="A4" s="10" t="s">
        <v>84</v>
      </c>
      <c r="B4" s="11" t="s">
        <v>85</v>
      </c>
      <c r="C4" s="11" t="s">
        <v>86</v>
      </c>
      <c r="D4" s="11"/>
      <c r="E4" s="11"/>
      <c r="F4" s="11"/>
      <c r="G4" s="11"/>
      <c r="H4" s="12" t="s">
        <v>87</v>
      </c>
      <c r="I4" s="11" t="s">
        <v>88</v>
      </c>
      <c r="J4" s="41" t="s">
        <v>89</v>
      </c>
      <c r="K4" s="68" t="s">
        <v>90</v>
      </c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67"/>
      <c r="Y4" s="67"/>
      <c r="Z4" s="67"/>
      <c r="AA4" s="67"/>
      <c r="AB4" s="67"/>
      <c r="AC4" s="67"/>
      <c r="AD4" s="67"/>
      <c r="AE4" s="67"/>
      <c r="AF4" s="67"/>
      <c r="AG4" s="67"/>
      <c r="AH4" s="67"/>
      <c r="AI4" s="67"/>
      <c r="AJ4" s="67"/>
      <c r="AK4" s="67"/>
      <c r="AL4" s="67"/>
      <c r="AM4" s="67"/>
      <c r="AN4" s="67"/>
      <c r="AO4" s="67"/>
      <c r="AP4" s="67"/>
      <c r="AQ4" s="67"/>
      <c r="AR4" s="67"/>
      <c r="AS4" s="67"/>
      <c r="AT4" s="67"/>
      <c r="AU4" s="67"/>
      <c r="AV4" s="67"/>
      <c r="AW4" s="67"/>
      <c r="AX4" s="67"/>
      <c r="AY4" s="67"/>
      <c r="AZ4" s="67"/>
      <c r="BA4" s="67"/>
      <c r="BB4" s="67"/>
      <c r="BC4" s="67"/>
      <c r="BD4" s="67"/>
      <c r="BE4" s="67"/>
      <c r="BF4" s="67"/>
      <c r="BG4" s="67"/>
      <c r="BH4" s="67"/>
      <c r="BI4" s="67"/>
      <c r="BJ4" s="67"/>
      <c r="BK4" s="67"/>
      <c r="BL4" s="67"/>
      <c r="BM4" s="67"/>
      <c r="BN4" s="67"/>
      <c r="BO4" s="67"/>
      <c r="BP4" s="67"/>
      <c r="BQ4" s="67"/>
      <c r="BR4" s="67"/>
      <c r="BS4" s="67"/>
      <c r="BT4" s="67"/>
      <c r="BU4" s="67"/>
      <c r="BV4" s="67"/>
      <c r="BW4" s="67"/>
      <c r="BX4" s="67"/>
      <c r="BY4" s="67"/>
      <c r="BZ4" s="67"/>
      <c r="CA4" s="67"/>
      <c r="CB4" s="67"/>
      <c r="CC4" s="67"/>
      <c r="CD4" s="67"/>
      <c r="CE4" s="67"/>
      <c r="CF4" s="67"/>
      <c r="CG4" s="67"/>
      <c r="CH4" s="67"/>
      <c r="CI4" s="67"/>
      <c r="CJ4" s="67"/>
      <c r="CK4" s="67"/>
      <c r="CL4" s="67"/>
      <c r="CM4" s="67"/>
      <c r="CN4" s="67"/>
      <c r="CO4" s="67"/>
      <c r="CP4" s="67"/>
      <c r="CQ4" s="67"/>
      <c r="CR4" s="67"/>
      <c r="CS4" s="67"/>
      <c r="CT4" s="67"/>
      <c r="CU4" s="67"/>
      <c r="CV4" s="67"/>
      <c r="CW4" s="67"/>
      <c r="CX4" s="67"/>
      <c r="CY4" s="67"/>
      <c r="CZ4" s="67"/>
      <c r="DA4" s="67"/>
      <c r="DB4" s="67"/>
      <c r="DC4" s="67"/>
      <c r="DD4" s="67"/>
      <c r="DE4" s="67"/>
      <c r="DF4" s="67"/>
      <c r="DG4" s="67"/>
      <c r="DH4" s="67"/>
      <c r="DI4" s="67"/>
      <c r="DJ4" s="67"/>
      <c r="DK4" s="67"/>
      <c r="DL4" s="67"/>
      <c r="DM4" s="67"/>
      <c r="DN4" s="67"/>
      <c r="DO4" s="67"/>
      <c r="DP4" s="67"/>
      <c r="DQ4" s="67"/>
      <c r="DR4" s="67"/>
      <c r="DS4" s="67"/>
      <c r="DT4" s="67"/>
      <c r="DU4" s="67"/>
      <c r="DV4" s="67"/>
      <c r="DW4" s="67"/>
      <c r="DX4" s="67"/>
      <c r="DY4" s="67"/>
      <c r="DZ4" s="67"/>
      <c r="EA4" s="67"/>
      <c r="EB4" s="67"/>
      <c r="EC4" s="67"/>
      <c r="ED4" s="67"/>
      <c r="EE4" s="67"/>
      <c r="EF4" s="67"/>
      <c r="EG4" s="67"/>
      <c r="EH4" s="67"/>
      <c r="EI4" s="67"/>
      <c r="EJ4" s="67"/>
      <c r="EK4" s="67"/>
      <c r="EL4" s="67"/>
      <c r="EM4" s="67"/>
      <c r="EN4" s="67"/>
      <c r="EO4" s="67"/>
      <c r="EP4" s="67"/>
      <c r="EQ4" s="67"/>
      <c r="ER4" s="67"/>
      <c r="ES4" s="67"/>
      <c r="ET4" s="67"/>
      <c r="EU4" s="67"/>
      <c r="EV4" s="67"/>
      <c r="EW4" s="67"/>
      <c r="EX4" s="67"/>
      <c r="EY4" s="67"/>
      <c r="EZ4" s="67"/>
      <c r="FA4" s="67"/>
      <c r="FB4" s="67"/>
      <c r="FC4" s="67"/>
      <c r="FD4" s="67"/>
      <c r="FE4" s="67"/>
      <c r="FF4" s="67"/>
      <c r="FG4" s="67"/>
      <c r="FH4" s="67"/>
      <c r="FI4" s="67"/>
      <c r="FJ4" s="67"/>
      <c r="FK4" s="67"/>
      <c r="FL4" s="67"/>
      <c r="FM4" s="67"/>
      <c r="FN4" s="67"/>
      <c r="FO4" s="67"/>
      <c r="FP4" s="67"/>
      <c r="FQ4" s="67"/>
      <c r="FR4" s="67"/>
      <c r="FS4" s="67"/>
      <c r="FT4" s="67"/>
      <c r="FU4" s="67"/>
      <c r="FV4" s="67"/>
      <c r="FW4" s="67"/>
      <c r="FX4" s="67"/>
      <c r="FY4" s="67"/>
      <c r="FZ4" s="67"/>
      <c r="GA4" s="67"/>
      <c r="GB4" s="67"/>
      <c r="GC4" s="67"/>
      <c r="GD4" s="67"/>
      <c r="GE4" s="67"/>
      <c r="GF4" s="67"/>
      <c r="GG4" s="67"/>
      <c r="GH4" s="67"/>
      <c r="GI4" s="67"/>
      <c r="GJ4" s="67"/>
      <c r="GK4" s="67"/>
      <c r="GL4" s="67"/>
      <c r="GM4" s="67"/>
      <c r="GN4" s="67"/>
      <c r="GO4" s="67"/>
      <c r="GP4" s="67"/>
      <c r="GQ4" s="67"/>
      <c r="GR4" s="67"/>
      <c r="GS4" s="67"/>
      <c r="GT4" s="67"/>
      <c r="GU4" s="67"/>
      <c r="GV4" s="67"/>
      <c r="GW4" s="67"/>
      <c r="GX4" s="67"/>
      <c r="GY4" s="67"/>
      <c r="GZ4" s="67"/>
      <c r="HA4" s="67"/>
      <c r="HB4" s="67"/>
      <c r="HC4" s="67"/>
      <c r="HD4" s="67"/>
      <c r="HE4" s="67"/>
      <c r="HF4" s="67"/>
      <c r="HG4" s="67"/>
      <c r="HH4" s="67"/>
      <c r="HI4" s="67"/>
      <c r="HJ4" s="67"/>
      <c r="HK4" s="67"/>
      <c r="HL4" s="67"/>
      <c r="HM4" s="67"/>
      <c r="HN4" s="67"/>
      <c r="HO4" s="67"/>
      <c r="HP4" s="67"/>
      <c r="HQ4" s="67"/>
      <c r="HR4" s="67"/>
      <c r="HS4" s="67"/>
      <c r="HT4" s="67"/>
      <c r="HU4" s="67"/>
      <c r="HV4" s="67"/>
      <c r="HW4" s="67"/>
      <c r="HX4" s="67"/>
      <c r="HY4" s="67"/>
      <c r="HZ4" s="67"/>
    </row>
    <row r="5" s="30" customFormat="1" ht="22" customHeight="1" spans="1:234">
      <c r="A5" s="10">
        <v>1</v>
      </c>
      <c r="B5" s="8" t="s">
        <v>525</v>
      </c>
      <c r="C5" s="13" t="s">
        <v>526</v>
      </c>
      <c r="D5" s="14"/>
      <c r="E5" s="14"/>
      <c r="F5" s="14"/>
      <c r="G5" s="15"/>
      <c r="H5" s="16">
        <f>12*4.1</f>
        <v>49.2</v>
      </c>
      <c r="I5" s="12">
        <v>571</v>
      </c>
      <c r="J5" s="43">
        <f>H5*I5</f>
        <v>28093</v>
      </c>
      <c r="K5" s="16" t="s">
        <v>527</v>
      </c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7"/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/>
      <c r="BI5" s="67"/>
      <c r="BJ5" s="67"/>
      <c r="BK5" s="67"/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67"/>
      <c r="BX5" s="67"/>
      <c r="BY5" s="67"/>
      <c r="BZ5" s="67"/>
      <c r="CA5" s="67"/>
      <c r="CB5" s="67"/>
      <c r="CC5" s="67"/>
      <c r="CD5" s="67"/>
      <c r="CE5" s="67"/>
      <c r="CF5" s="67"/>
      <c r="CG5" s="67"/>
      <c r="CH5" s="67"/>
      <c r="CI5" s="67"/>
      <c r="CJ5" s="67"/>
      <c r="CK5" s="67"/>
      <c r="CL5" s="67"/>
      <c r="CM5" s="67"/>
      <c r="CN5" s="67"/>
      <c r="CO5" s="67"/>
      <c r="CP5" s="67"/>
      <c r="CQ5" s="67"/>
      <c r="CR5" s="67"/>
      <c r="CS5" s="67"/>
      <c r="CT5" s="67"/>
      <c r="CU5" s="67"/>
      <c r="CV5" s="67"/>
      <c r="CW5" s="67"/>
      <c r="CX5" s="67"/>
      <c r="CY5" s="67"/>
      <c r="CZ5" s="67"/>
      <c r="DA5" s="67"/>
      <c r="DB5" s="67"/>
      <c r="DC5" s="67"/>
      <c r="DD5" s="67"/>
      <c r="DE5" s="67"/>
      <c r="DF5" s="67"/>
      <c r="DG5" s="67"/>
      <c r="DH5" s="67"/>
      <c r="DI5" s="67"/>
      <c r="DJ5" s="67"/>
      <c r="DK5" s="67"/>
      <c r="DL5" s="67"/>
      <c r="DM5" s="67"/>
      <c r="DN5" s="67"/>
      <c r="DO5" s="67"/>
      <c r="DP5" s="67"/>
      <c r="DQ5" s="67"/>
      <c r="DR5" s="67"/>
      <c r="DS5" s="67"/>
      <c r="DT5" s="67"/>
      <c r="DU5" s="67"/>
      <c r="DV5" s="67"/>
      <c r="DW5" s="67"/>
      <c r="DX5" s="67"/>
      <c r="DY5" s="67"/>
      <c r="DZ5" s="67"/>
      <c r="EA5" s="67"/>
      <c r="EB5" s="67"/>
      <c r="EC5" s="67"/>
      <c r="ED5" s="67"/>
      <c r="EE5" s="67"/>
      <c r="EF5" s="67"/>
      <c r="EG5" s="67"/>
      <c r="EH5" s="67"/>
      <c r="EI5" s="67"/>
      <c r="EJ5" s="67"/>
      <c r="EK5" s="67"/>
      <c r="EL5" s="67"/>
      <c r="EM5" s="67"/>
      <c r="EN5" s="67"/>
      <c r="EO5" s="67"/>
      <c r="EP5" s="67"/>
      <c r="EQ5" s="67"/>
      <c r="ER5" s="67"/>
      <c r="ES5" s="67"/>
      <c r="ET5" s="67"/>
      <c r="EU5" s="67"/>
      <c r="EV5" s="67"/>
      <c r="EW5" s="67"/>
      <c r="EX5" s="67"/>
      <c r="EY5" s="67"/>
      <c r="EZ5" s="67"/>
      <c r="FA5" s="67"/>
      <c r="FB5" s="67"/>
      <c r="FC5" s="67"/>
      <c r="FD5" s="67"/>
      <c r="FE5" s="67"/>
      <c r="FF5" s="67"/>
      <c r="FG5" s="67"/>
      <c r="FH5" s="67"/>
      <c r="FI5" s="67"/>
      <c r="FJ5" s="67"/>
      <c r="FK5" s="67"/>
      <c r="FL5" s="67"/>
      <c r="FM5" s="67"/>
      <c r="FN5" s="67"/>
      <c r="FO5" s="67"/>
      <c r="FP5" s="67"/>
      <c r="FQ5" s="67"/>
      <c r="FR5" s="67"/>
      <c r="FS5" s="67"/>
      <c r="FT5" s="67"/>
      <c r="FU5" s="67"/>
      <c r="FV5" s="67"/>
      <c r="FW5" s="67"/>
      <c r="FX5" s="67"/>
      <c r="FY5" s="67"/>
      <c r="FZ5" s="67"/>
      <c r="GA5" s="67"/>
      <c r="GB5" s="67"/>
      <c r="GC5" s="67"/>
      <c r="GD5" s="67"/>
      <c r="GE5" s="67"/>
      <c r="GF5" s="67"/>
      <c r="GG5" s="67"/>
      <c r="GH5" s="67"/>
      <c r="GI5" s="67"/>
      <c r="GJ5" s="67"/>
      <c r="GK5" s="67"/>
      <c r="GL5" s="67"/>
      <c r="GM5" s="67"/>
      <c r="GN5" s="67"/>
      <c r="GO5" s="67"/>
      <c r="GP5" s="67"/>
      <c r="GQ5" s="67"/>
      <c r="GR5" s="67"/>
      <c r="GS5" s="67"/>
      <c r="GT5" s="67"/>
      <c r="GU5" s="67"/>
      <c r="GV5" s="67"/>
      <c r="GW5" s="67"/>
      <c r="GX5" s="67"/>
      <c r="GY5" s="67"/>
      <c r="GZ5" s="67"/>
      <c r="HA5" s="67"/>
      <c r="HB5" s="67"/>
      <c r="HC5" s="67"/>
      <c r="HD5" s="67"/>
      <c r="HE5" s="67"/>
      <c r="HF5" s="67"/>
      <c r="HG5" s="67"/>
      <c r="HH5" s="67"/>
      <c r="HI5" s="67"/>
      <c r="HJ5" s="67"/>
      <c r="HK5" s="67"/>
      <c r="HL5" s="67"/>
      <c r="HM5" s="67"/>
      <c r="HN5" s="67"/>
      <c r="HO5" s="67"/>
      <c r="HP5" s="67"/>
      <c r="HQ5" s="67"/>
      <c r="HR5" s="67"/>
      <c r="HS5" s="67"/>
      <c r="HT5" s="67"/>
      <c r="HU5" s="67"/>
      <c r="HV5" s="67"/>
      <c r="HW5" s="67"/>
      <c r="HX5" s="67"/>
      <c r="HY5" s="67"/>
      <c r="HZ5" s="67"/>
    </row>
    <row r="6" s="30" customFormat="1" ht="22" customHeight="1" spans="1:234">
      <c r="A6" s="10"/>
      <c r="B6" s="10"/>
      <c r="C6" s="13"/>
      <c r="D6" s="14"/>
      <c r="E6" s="14"/>
      <c r="F6" s="14"/>
      <c r="G6" s="15"/>
      <c r="H6" s="16"/>
      <c r="I6" s="12"/>
      <c r="J6" s="43"/>
      <c r="K6" s="68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67"/>
      <c r="AE6" s="67"/>
      <c r="AF6" s="67"/>
      <c r="AG6" s="67"/>
      <c r="AH6" s="67"/>
      <c r="AI6" s="67"/>
      <c r="AJ6" s="67"/>
      <c r="AK6" s="67"/>
      <c r="AL6" s="67"/>
      <c r="AM6" s="67"/>
      <c r="AN6" s="67"/>
      <c r="AO6" s="67"/>
      <c r="AP6" s="67"/>
      <c r="AQ6" s="67"/>
      <c r="AR6" s="67"/>
      <c r="AS6" s="67"/>
      <c r="AT6" s="67"/>
      <c r="AU6" s="67"/>
      <c r="AV6" s="67"/>
      <c r="AW6" s="67"/>
      <c r="AX6" s="67"/>
      <c r="AY6" s="67"/>
      <c r="AZ6" s="67"/>
      <c r="BA6" s="67"/>
      <c r="BB6" s="67"/>
      <c r="BC6" s="67"/>
      <c r="BD6" s="67"/>
      <c r="BE6" s="67"/>
      <c r="BF6" s="67"/>
      <c r="BG6" s="67"/>
      <c r="BH6" s="67"/>
      <c r="BI6" s="67"/>
      <c r="BJ6" s="67"/>
      <c r="BK6" s="67"/>
      <c r="BL6" s="67"/>
      <c r="BM6" s="67"/>
      <c r="BN6" s="67"/>
      <c r="BO6" s="67"/>
      <c r="BP6" s="67"/>
      <c r="BQ6" s="67"/>
      <c r="BR6" s="67"/>
      <c r="BS6" s="67"/>
      <c r="BT6" s="67"/>
      <c r="BU6" s="67"/>
      <c r="BV6" s="67"/>
      <c r="BW6" s="67"/>
      <c r="BX6" s="67"/>
      <c r="BY6" s="67"/>
      <c r="BZ6" s="67"/>
      <c r="CA6" s="67"/>
      <c r="CB6" s="67"/>
      <c r="CC6" s="67"/>
      <c r="CD6" s="67"/>
      <c r="CE6" s="67"/>
      <c r="CF6" s="67"/>
      <c r="CG6" s="67"/>
      <c r="CH6" s="67"/>
      <c r="CI6" s="67"/>
      <c r="CJ6" s="67"/>
      <c r="CK6" s="67"/>
      <c r="CL6" s="67"/>
      <c r="CM6" s="67"/>
      <c r="CN6" s="67"/>
      <c r="CO6" s="67"/>
      <c r="CP6" s="67"/>
      <c r="CQ6" s="67"/>
      <c r="CR6" s="67"/>
      <c r="CS6" s="67"/>
      <c r="CT6" s="67"/>
      <c r="CU6" s="67"/>
      <c r="CV6" s="67"/>
      <c r="CW6" s="67"/>
      <c r="CX6" s="67"/>
      <c r="CY6" s="67"/>
      <c r="CZ6" s="67"/>
      <c r="DA6" s="67"/>
      <c r="DB6" s="67"/>
      <c r="DC6" s="67"/>
      <c r="DD6" s="67"/>
      <c r="DE6" s="67"/>
      <c r="DF6" s="67"/>
      <c r="DG6" s="67"/>
      <c r="DH6" s="67"/>
      <c r="DI6" s="67"/>
      <c r="DJ6" s="67"/>
      <c r="DK6" s="67"/>
      <c r="DL6" s="67"/>
      <c r="DM6" s="67"/>
      <c r="DN6" s="67"/>
      <c r="DO6" s="67"/>
      <c r="DP6" s="67"/>
      <c r="DQ6" s="67"/>
      <c r="DR6" s="67"/>
      <c r="DS6" s="67"/>
      <c r="DT6" s="67"/>
      <c r="DU6" s="67"/>
      <c r="DV6" s="67"/>
      <c r="DW6" s="67"/>
      <c r="DX6" s="67"/>
      <c r="DY6" s="67"/>
      <c r="DZ6" s="67"/>
      <c r="EA6" s="67"/>
      <c r="EB6" s="67"/>
      <c r="EC6" s="67"/>
      <c r="ED6" s="67"/>
      <c r="EE6" s="67"/>
      <c r="EF6" s="67"/>
      <c r="EG6" s="67"/>
      <c r="EH6" s="67"/>
      <c r="EI6" s="67"/>
      <c r="EJ6" s="67"/>
      <c r="EK6" s="67"/>
      <c r="EL6" s="67"/>
      <c r="EM6" s="67"/>
      <c r="EN6" s="67"/>
      <c r="EO6" s="67"/>
      <c r="EP6" s="67"/>
      <c r="EQ6" s="67"/>
      <c r="ER6" s="67"/>
      <c r="ES6" s="67"/>
      <c r="ET6" s="67"/>
      <c r="EU6" s="67"/>
      <c r="EV6" s="67"/>
      <c r="EW6" s="67"/>
      <c r="EX6" s="67"/>
      <c r="EY6" s="67"/>
      <c r="EZ6" s="67"/>
      <c r="FA6" s="67"/>
      <c r="FB6" s="67"/>
      <c r="FC6" s="67"/>
      <c r="FD6" s="67"/>
      <c r="FE6" s="67"/>
      <c r="FF6" s="67"/>
      <c r="FG6" s="67"/>
      <c r="FH6" s="67"/>
      <c r="FI6" s="67"/>
      <c r="FJ6" s="67"/>
      <c r="FK6" s="67"/>
      <c r="FL6" s="67"/>
      <c r="FM6" s="67"/>
      <c r="FN6" s="67"/>
      <c r="FO6" s="67"/>
      <c r="FP6" s="67"/>
      <c r="FQ6" s="67"/>
      <c r="FR6" s="67"/>
      <c r="FS6" s="67"/>
      <c r="FT6" s="67"/>
      <c r="FU6" s="67"/>
      <c r="FV6" s="67"/>
      <c r="FW6" s="67"/>
      <c r="FX6" s="67"/>
      <c r="FY6" s="67"/>
      <c r="FZ6" s="67"/>
      <c r="GA6" s="67"/>
      <c r="GB6" s="67"/>
      <c r="GC6" s="67"/>
      <c r="GD6" s="67"/>
      <c r="GE6" s="67"/>
      <c r="GF6" s="67"/>
      <c r="GG6" s="67"/>
      <c r="GH6" s="67"/>
      <c r="GI6" s="67"/>
      <c r="GJ6" s="67"/>
      <c r="GK6" s="67"/>
      <c r="GL6" s="67"/>
      <c r="GM6" s="67"/>
      <c r="GN6" s="67"/>
      <c r="GO6" s="67"/>
      <c r="GP6" s="67"/>
      <c r="GQ6" s="67"/>
      <c r="GR6" s="67"/>
      <c r="GS6" s="67"/>
      <c r="GT6" s="67"/>
      <c r="GU6" s="67"/>
      <c r="GV6" s="67"/>
      <c r="GW6" s="67"/>
      <c r="GX6" s="67"/>
      <c r="GY6" s="67"/>
      <c r="GZ6" s="67"/>
      <c r="HA6" s="67"/>
      <c r="HB6" s="67"/>
      <c r="HC6" s="67"/>
      <c r="HD6" s="67"/>
      <c r="HE6" s="67"/>
      <c r="HF6" s="67"/>
      <c r="HG6" s="67"/>
      <c r="HH6" s="67"/>
      <c r="HI6" s="67"/>
      <c r="HJ6" s="67"/>
      <c r="HK6" s="67"/>
      <c r="HL6" s="67"/>
      <c r="HM6" s="67"/>
      <c r="HN6" s="67"/>
      <c r="HO6" s="67"/>
      <c r="HP6" s="67"/>
      <c r="HQ6" s="67"/>
      <c r="HR6" s="67"/>
      <c r="HS6" s="67"/>
      <c r="HT6" s="67"/>
      <c r="HU6" s="67"/>
      <c r="HV6" s="67"/>
      <c r="HW6" s="67"/>
      <c r="HX6" s="67"/>
      <c r="HY6" s="67"/>
      <c r="HZ6" s="67"/>
    </row>
    <row r="7" s="30" customFormat="1" ht="22" customHeight="1" spans="1:234">
      <c r="A7" s="10"/>
      <c r="B7" s="10"/>
      <c r="C7" s="13"/>
      <c r="D7" s="14"/>
      <c r="E7" s="14"/>
      <c r="F7" s="14"/>
      <c r="G7" s="15"/>
      <c r="H7" s="16"/>
      <c r="I7" s="12"/>
      <c r="J7" s="43"/>
      <c r="K7" s="68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67"/>
      <c r="Y7" s="67"/>
      <c r="Z7" s="67"/>
      <c r="AA7" s="67"/>
      <c r="AB7" s="67"/>
      <c r="AC7" s="67"/>
      <c r="AD7" s="67"/>
      <c r="AE7" s="67"/>
      <c r="AF7" s="67"/>
      <c r="AG7" s="67"/>
      <c r="AH7" s="67"/>
      <c r="AI7" s="67"/>
      <c r="AJ7" s="67"/>
      <c r="AK7" s="67"/>
      <c r="AL7" s="67"/>
      <c r="AM7" s="67"/>
      <c r="AN7" s="67"/>
      <c r="AO7" s="67"/>
      <c r="AP7" s="67"/>
      <c r="AQ7" s="67"/>
      <c r="AR7" s="67"/>
      <c r="AS7" s="67"/>
      <c r="AT7" s="67"/>
      <c r="AU7" s="67"/>
      <c r="AV7" s="67"/>
      <c r="AW7" s="67"/>
      <c r="AX7" s="67"/>
      <c r="AY7" s="67"/>
      <c r="AZ7" s="67"/>
      <c r="BA7" s="67"/>
      <c r="BB7" s="67"/>
      <c r="BC7" s="67"/>
      <c r="BD7" s="67"/>
      <c r="BE7" s="67"/>
      <c r="BF7" s="67"/>
      <c r="BG7" s="67"/>
      <c r="BH7" s="67"/>
      <c r="BI7" s="67"/>
      <c r="BJ7" s="67"/>
      <c r="BK7" s="67"/>
      <c r="BL7" s="67"/>
      <c r="BM7" s="67"/>
      <c r="BN7" s="67"/>
      <c r="BO7" s="67"/>
      <c r="BP7" s="67"/>
      <c r="BQ7" s="67"/>
      <c r="BR7" s="67"/>
      <c r="BS7" s="67"/>
      <c r="BT7" s="67"/>
      <c r="BU7" s="67"/>
      <c r="BV7" s="67"/>
      <c r="BW7" s="67"/>
      <c r="BX7" s="67"/>
      <c r="BY7" s="67"/>
      <c r="BZ7" s="67"/>
      <c r="CA7" s="67"/>
      <c r="CB7" s="67"/>
      <c r="CC7" s="67"/>
      <c r="CD7" s="67"/>
      <c r="CE7" s="67"/>
      <c r="CF7" s="67"/>
      <c r="CG7" s="67"/>
      <c r="CH7" s="67"/>
      <c r="CI7" s="67"/>
      <c r="CJ7" s="67"/>
      <c r="CK7" s="67"/>
      <c r="CL7" s="67"/>
      <c r="CM7" s="67"/>
      <c r="CN7" s="67"/>
      <c r="CO7" s="67"/>
      <c r="CP7" s="67"/>
      <c r="CQ7" s="67"/>
      <c r="CR7" s="67"/>
      <c r="CS7" s="67"/>
      <c r="CT7" s="67"/>
      <c r="CU7" s="67"/>
      <c r="CV7" s="67"/>
      <c r="CW7" s="67"/>
      <c r="CX7" s="67"/>
      <c r="CY7" s="67"/>
      <c r="CZ7" s="67"/>
      <c r="DA7" s="67"/>
      <c r="DB7" s="67"/>
      <c r="DC7" s="67"/>
      <c r="DD7" s="67"/>
      <c r="DE7" s="67"/>
      <c r="DF7" s="67"/>
      <c r="DG7" s="67"/>
      <c r="DH7" s="67"/>
      <c r="DI7" s="67"/>
      <c r="DJ7" s="67"/>
      <c r="DK7" s="67"/>
      <c r="DL7" s="67"/>
      <c r="DM7" s="67"/>
      <c r="DN7" s="67"/>
      <c r="DO7" s="67"/>
      <c r="DP7" s="67"/>
      <c r="DQ7" s="67"/>
      <c r="DR7" s="67"/>
      <c r="DS7" s="67"/>
      <c r="DT7" s="67"/>
      <c r="DU7" s="67"/>
      <c r="DV7" s="67"/>
      <c r="DW7" s="67"/>
      <c r="DX7" s="67"/>
      <c r="DY7" s="67"/>
      <c r="DZ7" s="67"/>
      <c r="EA7" s="67"/>
      <c r="EB7" s="67"/>
      <c r="EC7" s="67"/>
      <c r="ED7" s="67"/>
      <c r="EE7" s="67"/>
      <c r="EF7" s="67"/>
      <c r="EG7" s="67"/>
      <c r="EH7" s="67"/>
      <c r="EI7" s="67"/>
      <c r="EJ7" s="67"/>
      <c r="EK7" s="67"/>
      <c r="EL7" s="67"/>
      <c r="EM7" s="67"/>
      <c r="EN7" s="67"/>
      <c r="EO7" s="67"/>
      <c r="EP7" s="67"/>
      <c r="EQ7" s="67"/>
      <c r="ER7" s="67"/>
      <c r="ES7" s="67"/>
      <c r="ET7" s="67"/>
      <c r="EU7" s="67"/>
      <c r="EV7" s="67"/>
      <c r="EW7" s="67"/>
      <c r="EX7" s="67"/>
      <c r="EY7" s="67"/>
      <c r="EZ7" s="67"/>
      <c r="FA7" s="67"/>
      <c r="FB7" s="67"/>
      <c r="FC7" s="67"/>
      <c r="FD7" s="67"/>
      <c r="FE7" s="67"/>
      <c r="FF7" s="67"/>
      <c r="FG7" s="67"/>
      <c r="FH7" s="67"/>
      <c r="FI7" s="67"/>
      <c r="FJ7" s="67"/>
      <c r="FK7" s="67"/>
      <c r="FL7" s="67"/>
      <c r="FM7" s="67"/>
      <c r="FN7" s="67"/>
      <c r="FO7" s="67"/>
      <c r="FP7" s="67"/>
      <c r="FQ7" s="67"/>
      <c r="FR7" s="67"/>
      <c r="FS7" s="67"/>
      <c r="FT7" s="67"/>
      <c r="FU7" s="67"/>
      <c r="FV7" s="67"/>
      <c r="FW7" s="67"/>
      <c r="FX7" s="67"/>
      <c r="FY7" s="67"/>
      <c r="FZ7" s="67"/>
      <c r="GA7" s="67"/>
      <c r="GB7" s="67"/>
      <c r="GC7" s="67"/>
      <c r="GD7" s="67"/>
      <c r="GE7" s="67"/>
      <c r="GF7" s="67"/>
      <c r="GG7" s="67"/>
      <c r="GH7" s="67"/>
      <c r="GI7" s="67"/>
      <c r="GJ7" s="67"/>
      <c r="GK7" s="67"/>
      <c r="GL7" s="67"/>
      <c r="GM7" s="67"/>
      <c r="GN7" s="67"/>
      <c r="GO7" s="67"/>
      <c r="GP7" s="67"/>
      <c r="GQ7" s="67"/>
      <c r="GR7" s="67"/>
      <c r="GS7" s="67"/>
      <c r="GT7" s="67"/>
      <c r="GU7" s="67"/>
      <c r="GV7" s="67"/>
      <c r="GW7" s="67"/>
      <c r="GX7" s="67"/>
      <c r="GY7" s="67"/>
      <c r="GZ7" s="67"/>
      <c r="HA7" s="67"/>
      <c r="HB7" s="67"/>
      <c r="HC7" s="67"/>
      <c r="HD7" s="67"/>
      <c r="HE7" s="67"/>
      <c r="HF7" s="67"/>
      <c r="HG7" s="67"/>
      <c r="HH7" s="67"/>
      <c r="HI7" s="67"/>
      <c r="HJ7" s="67"/>
      <c r="HK7" s="67"/>
      <c r="HL7" s="67"/>
      <c r="HM7" s="67"/>
      <c r="HN7" s="67"/>
      <c r="HO7" s="67"/>
      <c r="HP7" s="67"/>
      <c r="HQ7" s="67"/>
      <c r="HR7" s="67"/>
      <c r="HS7" s="67"/>
      <c r="HT7" s="67"/>
      <c r="HU7" s="67"/>
      <c r="HV7" s="67"/>
      <c r="HW7" s="67"/>
      <c r="HX7" s="67"/>
      <c r="HY7" s="67"/>
      <c r="HZ7" s="67"/>
    </row>
    <row r="8" s="30" customFormat="1" ht="22" customHeight="1" spans="1:234">
      <c r="A8" s="10"/>
      <c r="B8" s="10"/>
      <c r="C8" s="13"/>
      <c r="D8" s="14"/>
      <c r="E8" s="14"/>
      <c r="F8" s="14"/>
      <c r="G8" s="15"/>
      <c r="H8" s="16"/>
      <c r="I8" s="12"/>
      <c r="J8" s="43"/>
      <c r="K8" s="68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67"/>
      <c r="Y8" s="67"/>
      <c r="Z8" s="67"/>
      <c r="AA8" s="67"/>
      <c r="AB8" s="67"/>
      <c r="AC8" s="67"/>
      <c r="AD8" s="67"/>
      <c r="AE8" s="67"/>
      <c r="AF8" s="67"/>
      <c r="AG8" s="67"/>
      <c r="AH8" s="67"/>
      <c r="AI8" s="67"/>
      <c r="AJ8" s="67"/>
      <c r="AK8" s="67"/>
      <c r="AL8" s="67"/>
      <c r="AM8" s="67"/>
      <c r="AN8" s="67"/>
      <c r="AO8" s="67"/>
      <c r="AP8" s="67"/>
      <c r="AQ8" s="67"/>
      <c r="AR8" s="67"/>
      <c r="AS8" s="67"/>
      <c r="AT8" s="67"/>
      <c r="AU8" s="67"/>
      <c r="AV8" s="67"/>
      <c r="AW8" s="67"/>
      <c r="AX8" s="67"/>
      <c r="AY8" s="67"/>
      <c r="AZ8" s="67"/>
      <c r="BA8" s="67"/>
      <c r="BB8" s="67"/>
      <c r="BC8" s="67"/>
      <c r="BD8" s="67"/>
      <c r="BE8" s="67"/>
      <c r="BF8" s="67"/>
      <c r="BG8" s="67"/>
      <c r="BH8" s="67"/>
      <c r="BI8" s="67"/>
      <c r="BJ8" s="67"/>
      <c r="BK8" s="67"/>
      <c r="BL8" s="67"/>
      <c r="BM8" s="67"/>
      <c r="BN8" s="67"/>
      <c r="BO8" s="67"/>
      <c r="BP8" s="67"/>
      <c r="BQ8" s="67"/>
      <c r="BR8" s="67"/>
      <c r="BS8" s="67"/>
      <c r="BT8" s="67"/>
      <c r="BU8" s="67"/>
      <c r="BV8" s="67"/>
      <c r="BW8" s="67"/>
      <c r="BX8" s="67"/>
      <c r="BY8" s="67"/>
      <c r="BZ8" s="67"/>
      <c r="CA8" s="67"/>
      <c r="CB8" s="67"/>
      <c r="CC8" s="67"/>
      <c r="CD8" s="67"/>
      <c r="CE8" s="67"/>
      <c r="CF8" s="67"/>
      <c r="CG8" s="67"/>
      <c r="CH8" s="67"/>
      <c r="CI8" s="67"/>
      <c r="CJ8" s="67"/>
      <c r="CK8" s="67"/>
      <c r="CL8" s="67"/>
      <c r="CM8" s="67"/>
      <c r="CN8" s="67"/>
      <c r="CO8" s="67"/>
      <c r="CP8" s="67"/>
      <c r="CQ8" s="67"/>
      <c r="CR8" s="67"/>
      <c r="CS8" s="67"/>
      <c r="CT8" s="67"/>
      <c r="CU8" s="67"/>
      <c r="CV8" s="67"/>
      <c r="CW8" s="67"/>
      <c r="CX8" s="67"/>
      <c r="CY8" s="67"/>
      <c r="CZ8" s="67"/>
      <c r="DA8" s="67"/>
      <c r="DB8" s="67"/>
      <c r="DC8" s="67"/>
      <c r="DD8" s="67"/>
      <c r="DE8" s="67"/>
      <c r="DF8" s="67"/>
      <c r="DG8" s="67"/>
      <c r="DH8" s="67"/>
      <c r="DI8" s="67"/>
      <c r="DJ8" s="67"/>
      <c r="DK8" s="67"/>
      <c r="DL8" s="67"/>
      <c r="DM8" s="67"/>
      <c r="DN8" s="67"/>
      <c r="DO8" s="67"/>
      <c r="DP8" s="67"/>
      <c r="DQ8" s="67"/>
      <c r="DR8" s="67"/>
      <c r="DS8" s="67"/>
      <c r="DT8" s="67"/>
      <c r="DU8" s="67"/>
      <c r="DV8" s="67"/>
      <c r="DW8" s="67"/>
      <c r="DX8" s="67"/>
      <c r="DY8" s="67"/>
      <c r="DZ8" s="67"/>
      <c r="EA8" s="67"/>
      <c r="EB8" s="67"/>
      <c r="EC8" s="67"/>
      <c r="ED8" s="67"/>
      <c r="EE8" s="67"/>
      <c r="EF8" s="67"/>
      <c r="EG8" s="67"/>
      <c r="EH8" s="67"/>
      <c r="EI8" s="67"/>
      <c r="EJ8" s="67"/>
      <c r="EK8" s="67"/>
      <c r="EL8" s="67"/>
      <c r="EM8" s="67"/>
      <c r="EN8" s="67"/>
      <c r="EO8" s="67"/>
      <c r="EP8" s="67"/>
      <c r="EQ8" s="67"/>
      <c r="ER8" s="67"/>
      <c r="ES8" s="67"/>
      <c r="ET8" s="67"/>
      <c r="EU8" s="67"/>
      <c r="EV8" s="67"/>
      <c r="EW8" s="67"/>
      <c r="EX8" s="67"/>
      <c r="EY8" s="67"/>
      <c r="EZ8" s="67"/>
      <c r="FA8" s="67"/>
      <c r="FB8" s="67"/>
      <c r="FC8" s="67"/>
      <c r="FD8" s="67"/>
      <c r="FE8" s="67"/>
      <c r="FF8" s="67"/>
      <c r="FG8" s="67"/>
      <c r="FH8" s="67"/>
      <c r="FI8" s="67"/>
      <c r="FJ8" s="67"/>
      <c r="FK8" s="67"/>
      <c r="FL8" s="67"/>
      <c r="FM8" s="67"/>
      <c r="FN8" s="67"/>
      <c r="FO8" s="67"/>
      <c r="FP8" s="67"/>
      <c r="FQ8" s="67"/>
      <c r="FR8" s="67"/>
      <c r="FS8" s="67"/>
      <c r="FT8" s="67"/>
      <c r="FU8" s="67"/>
      <c r="FV8" s="67"/>
      <c r="FW8" s="67"/>
      <c r="FX8" s="67"/>
      <c r="FY8" s="67"/>
      <c r="FZ8" s="67"/>
      <c r="GA8" s="67"/>
      <c r="GB8" s="67"/>
      <c r="GC8" s="67"/>
      <c r="GD8" s="67"/>
      <c r="GE8" s="67"/>
      <c r="GF8" s="67"/>
      <c r="GG8" s="67"/>
      <c r="GH8" s="67"/>
      <c r="GI8" s="67"/>
      <c r="GJ8" s="67"/>
      <c r="GK8" s="67"/>
      <c r="GL8" s="67"/>
      <c r="GM8" s="67"/>
      <c r="GN8" s="67"/>
      <c r="GO8" s="67"/>
      <c r="GP8" s="67"/>
      <c r="GQ8" s="67"/>
      <c r="GR8" s="67"/>
      <c r="GS8" s="67"/>
      <c r="GT8" s="67"/>
      <c r="GU8" s="67"/>
      <c r="GV8" s="67"/>
      <c r="GW8" s="67"/>
      <c r="GX8" s="67"/>
      <c r="GY8" s="67"/>
      <c r="GZ8" s="67"/>
      <c r="HA8" s="67"/>
      <c r="HB8" s="67"/>
      <c r="HC8" s="67"/>
      <c r="HD8" s="67"/>
      <c r="HE8" s="67"/>
      <c r="HF8" s="67"/>
      <c r="HG8" s="67"/>
      <c r="HH8" s="67"/>
      <c r="HI8" s="67"/>
      <c r="HJ8" s="67"/>
      <c r="HK8" s="67"/>
      <c r="HL8" s="67"/>
      <c r="HM8" s="67"/>
      <c r="HN8" s="67"/>
      <c r="HO8" s="67"/>
      <c r="HP8" s="67"/>
      <c r="HQ8" s="67"/>
      <c r="HR8" s="67"/>
      <c r="HS8" s="67"/>
      <c r="HT8" s="67"/>
      <c r="HU8" s="67"/>
      <c r="HV8" s="67"/>
      <c r="HW8" s="67"/>
      <c r="HX8" s="67"/>
      <c r="HY8" s="67"/>
      <c r="HZ8" s="67"/>
    </row>
    <row r="9" s="30" customFormat="1" ht="22" customHeight="1" spans="1:234">
      <c r="A9" s="10"/>
      <c r="B9" s="10"/>
      <c r="C9" s="18" t="s">
        <v>99</v>
      </c>
      <c r="D9" s="19"/>
      <c r="E9" s="19"/>
      <c r="F9" s="19"/>
      <c r="G9" s="20"/>
      <c r="H9" s="16">
        <f>SUM(H5:H8)</f>
        <v>49.2</v>
      </c>
      <c r="I9" s="12"/>
      <c r="J9" s="43">
        <f>SUM(J5:J8)</f>
        <v>28093</v>
      </c>
      <c r="K9" s="68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67"/>
      <c r="Y9" s="67"/>
      <c r="Z9" s="67"/>
      <c r="AA9" s="67"/>
      <c r="AB9" s="67"/>
      <c r="AC9" s="67"/>
      <c r="AD9" s="67"/>
      <c r="AE9" s="67"/>
      <c r="AF9" s="67"/>
      <c r="AG9" s="67"/>
      <c r="AH9" s="67"/>
      <c r="AI9" s="67"/>
      <c r="AJ9" s="67"/>
      <c r="AK9" s="67"/>
      <c r="AL9" s="67"/>
      <c r="AM9" s="67"/>
      <c r="AN9" s="67"/>
      <c r="AO9" s="67"/>
      <c r="AP9" s="67"/>
      <c r="AQ9" s="67"/>
      <c r="AR9" s="67"/>
      <c r="AS9" s="67"/>
      <c r="AT9" s="67"/>
      <c r="AU9" s="67"/>
      <c r="AV9" s="67"/>
      <c r="AW9" s="67"/>
      <c r="AX9" s="67"/>
      <c r="AY9" s="67"/>
      <c r="AZ9" s="67"/>
      <c r="BA9" s="67"/>
      <c r="BB9" s="67"/>
      <c r="BC9" s="67"/>
      <c r="BD9" s="67"/>
      <c r="BE9" s="67"/>
      <c r="BF9" s="67"/>
      <c r="BG9" s="67"/>
      <c r="BH9" s="67"/>
      <c r="BI9" s="67"/>
      <c r="BJ9" s="67"/>
      <c r="BK9" s="67"/>
      <c r="BL9" s="67"/>
      <c r="BM9" s="67"/>
      <c r="BN9" s="67"/>
      <c r="BO9" s="67"/>
      <c r="BP9" s="67"/>
      <c r="BQ9" s="67"/>
      <c r="BR9" s="67"/>
      <c r="BS9" s="67"/>
      <c r="BT9" s="67"/>
      <c r="BU9" s="67"/>
      <c r="BV9" s="67"/>
      <c r="BW9" s="67"/>
      <c r="BX9" s="67"/>
      <c r="BY9" s="67"/>
      <c r="BZ9" s="67"/>
      <c r="CA9" s="67"/>
      <c r="CB9" s="67"/>
      <c r="CC9" s="67"/>
      <c r="CD9" s="67"/>
      <c r="CE9" s="67"/>
      <c r="CF9" s="67"/>
      <c r="CG9" s="67"/>
      <c r="CH9" s="67"/>
      <c r="CI9" s="67"/>
      <c r="CJ9" s="67"/>
      <c r="CK9" s="67"/>
      <c r="CL9" s="67"/>
      <c r="CM9" s="67"/>
      <c r="CN9" s="67"/>
      <c r="CO9" s="67"/>
      <c r="CP9" s="67"/>
      <c r="CQ9" s="67"/>
      <c r="CR9" s="67"/>
      <c r="CS9" s="67"/>
      <c r="CT9" s="67"/>
      <c r="CU9" s="67"/>
      <c r="CV9" s="67"/>
      <c r="CW9" s="67"/>
      <c r="CX9" s="67"/>
      <c r="CY9" s="67"/>
      <c r="CZ9" s="67"/>
      <c r="DA9" s="67"/>
      <c r="DB9" s="67"/>
      <c r="DC9" s="67"/>
      <c r="DD9" s="67"/>
      <c r="DE9" s="67"/>
      <c r="DF9" s="67"/>
      <c r="DG9" s="67"/>
      <c r="DH9" s="67"/>
      <c r="DI9" s="67"/>
      <c r="DJ9" s="67"/>
      <c r="DK9" s="67"/>
      <c r="DL9" s="67"/>
      <c r="DM9" s="67"/>
      <c r="DN9" s="67"/>
      <c r="DO9" s="67"/>
      <c r="DP9" s="67"/>
      <c r="DQ9" s="67"/>
      <c r="DR9" s="67"/>
      <c r="DS9" s="67"/>
      <c r="DT9" s="67"/>
      <c r="DU9" s="67"/>
      <c r="DV9" s="67"/>
      <c r="DW9" s="67"/>
      <c r="DX9" s="67"/>
      <c r="DY9" s="67"/>
      <c r="DZ9" s="67"/>
      <c r="EA9" s="67"/>
      <c r="EB9" s="67"/>
      <c r="EC9" s="67"/>
      <c r="ED9" s="67"/>
      <c r="EE9" s="67"/>
      <c r="EF9" s="67"/>
      <c r="EG9" s="67"/>
      <c r="EH9" s="67"/>
      <c r="EI9" s="67"/>
      <c r="EJ9" s="67"/>
      <c r="EK9" s="67"/>
      <c r="EL9" s="67"/>
      <c r="EM9" s="67"/>
      <c r="EN9" s="67"/>
      <c r="EO9" s="67"/>
      <c r="EP9" s="67"/>
      <c r="EQ9" s="67"/>
      <c r="ER9" s="67"/>
      <c r="ES9" s="67"/>
      <c r="ET9" s="67"/>
      <c r="EU9" s="67"/>
      <c r="EV9" s="67"/>
      <c r="EW9" s="67"/>
      <c r="EX9" s="67"/>
      <c r="EY9" s="67"/>
      <c r="EZ9" s="67"/>
      <c r="FA9" s="67"/>
      <c r="FB9" s="67"/>
      <c r="FC9" s="67"/>
      <c r="FD9" s="67"/>
      <c r="FE9" s="67"/>
      <c r="FF9" s="67"/>
      <c r="FG9" s="67"/>
      <c r="FH9" s="67"/>
      <c r="FI9" s="67"/>
      <c r="FJ9" s="67"/>
      <c r="FK9" s="67"/>
      <c r="FL9" s="67"/>
      <c r="FM9" s="67"/>
      <c r="FN9" s="67"/>
      <c r="FO9" s="67"/>
      <c r="FP9" s="67"/>
      <c r="FQ9" s="67"/>
      <c r="FR9" s="67"/>
      <c r="FS9" s="67"/>
      <c r="FT9" s="67"/>
      <c r="FU9" s="67"/>
      <c r="FV9" s="67"/>
      <c r="FW9" s="67"/>
      <c r="FX9" s="67"/>
      <c r="FY9" s="67"/>
      <c r="FZ9" s="67"/>
      <c r="GA9" s="67"/>
      <c r="GB9" s="67"/>
      <c r="GC9" s="67"/>
      <c r="GD9" s="67"/>
      <c r="GE9" s="67"/>
      <c r="GF9" s="67"/>
      <c r="GG9" s="67"/>
      <c r="GH9" s="67"/>
      <c r="GI9" s="67"/>
      <c r="GJ9" s="67"/>
      <c r="GK9" s="67"/>
      <c r="GL9" s="67"/>
      <c r="GM9" s="67"/>
      <c r="GN9" s="67"/>
      <c r="GO9" s="67"/>
      <c r="GP9" s="67"/>
      <c r="GQ9" s="67"/>
      <c r="GR9" s="67"/>
      <c r="GS9" s="67"/>
      <c r="GT9" s="67"/>
      <c r="GU9" s="67"/>
      <c r="GV9" s="67"/>
      <c r="GW9" s="67"/>
      <c r="GX9" s="67"/>
      <c r="GY9" s="67"/>
      <c r="GZ9" s="67"/>
      <c r="HA9" s="67"/>
      <c r="HB9" s="67"/>
      <c r="HC9" s="67"/>
      <c r="HD9" s="67"/>
      <c r="HE9" s="67"/>
      <c r="HF9" s="67"/>
      <c r="HG9" s="67"/>
      <c r="HH9" s="67"/>
      <c r="HI9" s="67"/>
      <c r="HJ9" s="67"/>
      <c r="HK9" s="67"/>
      <c r="HL9" s="67"/>
      <c r="HM9" s="67"/>
      <c r="HN9" s="67"/>
      <c r="HO9" s="67"/>
      <c r="HP9" s="67"/>
      <c r="HQ9" s="67"/>
      <c r="HR9" s="67"/>
      <c r="HS9" s="67"/>
      <c r="HT9" s="67"/>
      <c r="HU9" s="67"/>
      <c r="HV9" s="67"/>
      <c r="HW9" s="67"/>
      <c r="HX9" s="67"/>
      <c r="HY9" s="67"/>
      <c r="HZ9" s="67"/>
    </row>
    <row r="10" s="59" customFormat="1" ht="22" customHeight="1" spans="1:11">
      <c r="A10" s="71" t="s">
        <v>100</v>
      </c>
      <c r="B10" s="23"/>
      <c r="C10" s="23"/>
      <c r="D10" s="23"/>
      <c r="E10" s="23"/>
      <c r="F10" s="23"/>
      <c r="G10" s="23"/>
      <c r="H10" s="65"/>
      <c r="I10" s="65"/>
      <c r="J10" s="65"/>
      <c r="K10" s="70"/>
    </row>
    <row r="11" s="30" customFormat="1" ht="22" customHeight="1" spans="1:11">
      <c r="A11" s="10" t="s">
        <v>101</v>
      </c>
      <c r="B11" s="11" t="s">
        <v>102</v>
      </c>
      <c r="C11" s="16" t="s">
        <v>103</v>
      </c>
      <c r="D11" s="16"/>
      <c r="E11" s="16"/>
      <c r="F11" s="16"/>
      <c r="G11" s="16" t="s">
        <v>104</v>
      </c>
      <c r="H11" s="12" t="s">
        <v>105</v>
      </c>
      <c r="I11" s="11" t="s">
        <v>88</v>
      </c>
      <c r="J11" s="41" t="s">
        <v>89</v>
      </c>
      <c r="K11" s="10" t="s">
        <v>106</v>
      </c>
    </row>
    <row r="12" s="30" customFormat="1" ht="18" customHeight="1" spans="1:234">
      <c r="A12" s="10"/>
      <c r="B12" s="10" t="s">
        <v>204</v>
      </c>
      <c r="C12" s="10" t="s">
        <v>528</v>
      </c>
      <c r="D12" s="10"/>
      <c r="E12" s="10"/>
      <c r="F12" s="10"/>
      <c r="G12" s="16" t="s">
        <v>109</v>
      </c>
      <c r="H12" s="12">
        <f>12.05*2.1</f>
        <v>25.31</v>
      </c>
      <c r="I12" s="25">
        <v>110</v>
      </c>
      <c r="J12" s="41">
        <f>H12*I12</f>
        <v>2784</v>
      </c>
      <c r="K12" s="68"/>
      <c r="L12" s="67"/>
      <c r="M12" s="67"/>
      <c r="N12" s="67"/>
      <c r="O12" s="67"/>
      <c r="P12" s="67"/>
      <c r="Q12" s="67"/>
      <c r="R12" s="67"/>
      <c r="S12" s="67"/>
      <c r="T12" s="67"/>
      <c r="U12" s="67"/>
      <c r="V12" s="67"/>
      <c r="W12" s="67"/>
      <c r="X12" s="67"/>
      <c r="Y12" s="67"/>
      <c r="Z12" s="67"/>
      <c r="AA12" s="67"/>
      <c r="AB12" s="67"/>
      <c r="AC12" s="67"/>
      <c r="AD12" s="67"/>
      <c r="AE12" s="67"/>
      <c r="AF12" s="67"/>
      <c r="AG12" s="67"/>
      <c r="AH12" s="67"/>
      <c r="AI12" s="67"/>
      <c r="AJ12" s="67"/>
      <c r="AK12" s="67"/>
      <c r="AL12" s="67"/>
      <c r="AM12" s="67"/>
      <c r="AN12" s="67"/>
      <c r="AO12" s="67"/>
      <c r="AP12" s="67"/>
      <c r="AQ12" s="67"/>
      <c r="AR12" s="67"/>
      <c r="AS12" s="67"/>
      <c r="AT12" s="67"/>
      <c r="AU12" s="67"/>
      <c r="AV12" s="67"/>
      <c r="AW12" s="67"/>
      <c r="AX12" s="67"/>
      <c r="AY12" s="67"/>
      <c r="AZ12" s="67"/>
      <c r="BA12" s="67"/>
      <c r="BB12" s="67"/>
      <c r="BC12" s="67"/>
      <c r="BD12" s="67"/>
      <c r="BE12" s="67"/>
      <c r="BF12" s="67"/>
      <c r="BG12" s="67"/>
      <c r="BH12" s="67"/>
      <c r="BI12" s="67"/>
      <c r="BJ12" s="67"/>
      <c r="BK12" s="67"/>
      <c r="BL12" s="67"/>
      <c r="BM12" s="67"/>
      <c r="BN12" s="67"/>
      <c r="BO12" s="67"/>
      <c r="BP12" s="67"/>
      <c r="BQ12" s="67"/>
      <c r="BR12" s="67"/>
      <c r="BS12" s="67"/>
      <c r="BT12" s="67"/>
      <c r="BU12" s="67"/>
      <c r="BV12" s="67"/>
      <c r="BW12" s="67"/>
      <c r="BX12" s="67"/>
      <c r="BY12" s="67"/>
      <c r="BZ12" s="67"/>
      <c r="CA12" s="67"/>
      <c r="CB12" s="67"/>
      <c r="CC12" s="67"/>
      <c r="CD12" s="67"/>
      <c r="CE12" s="67"/>
      <c r="CF12" s="67"/>
      <c r="CG12" s="67"/>
      <c r="CH12" s="67"/>
      <c r="CI12" s="67"/>
      <c r="CJ12" s="67"/>
      <c r="CK12" s="67"/>
      <c r="CL12" s="67"/>
      <c r="CM12" s="67"/>
      <c r="CN12" s="67"/>
      <c r="CO12" s="67"/>
      <c r="CP12" s="67"/>
      <c r="CQ12" s="67"/>
      <c r="CR12" s="67"/>
      <c r="CS12" s="67"/>
      <c r="CT12" s="67"/>
      <c r="CU12" s="67"/>
      <c r="CV12" s="67"/>
      <c r="CW12" s="67"/>
      <c r="CX12" s="67"/>
      <c r="CY12" s="67"/>
      <c r="CZ12" s="67"/>
      <c r="DA12" s="67"/>
      <c r="DB12" s="67"/>
      <c r="DC12" s="67"/>
      <c r="DD12" s="67"/>
      <c r="DE12" s="67"/>
      <c r="DF12" s="67"/>
      <c r="DG12" s="67"/>
      <c r="DH12" s="67"/>
      <c r="DI12" s="67"/>
      <c r="DJ12" s="67"/>
      <c r="DK12" s="67"/>
      <c r="DL12" s="67"/>
      <c r="DM12" s="67"/>
      <c r="DN12" s="67"/>
      <c r="DO12" s="67"/>
      <c r="DP12" s="67"/>
      <c r="DQ12" s="67"/>
      <c r="DR12" s="67"/>
      <c r="DS12" s="67"/>
      <c r="DT12" s="67"/>
      <c r="DU12" s="67"/>
      <c r="DV12" s="67"/>
      <c r="DW12" s="67"/>
      <c r="DX12" s="67"/>
      <c r="DY12" s="67"/>
      <c r="DZ12" s="67"/>
      <c r="EA12" s="67"/>
      <c r="EB12" s="67"/>
      <c r="EC12" s="67"/>
      <c r="ED12" s="67"/>
      <c r="EE12" s="67"/>
      <c r="EF12" s="67"/>
      <c r="EG12" s="67"/>
      <c r="EH12" s="67"/>
      <c r="EI12" s="67"/>
      <c r="EJ12" s="67"/>
      <c r="EK12" s="67"/>
      <c r="EL12" s="67"/>
      <c r="EM12" s="67"/>
      <c r="EN12" s="67"/>
      <c r="EO12" s="67"/>
      <c r="EP12" s="67"/>
      <c r="EQ12" s="67"/>
      <c r="ER12" s="67"/>
      <c r="ES12" s="67"/>
      <c r="ET12" s="67"/>
      <c r="EU12" s="67"/>
      <c r="EV12" s="67"/>
      <c r="EW12" s="67"/>
      <c r="EX12" s="67"/>
      <c r="EY12" s="67"/>
      <c r="EZ12" s="67"/>
      <c r="FA12" s="67"/>
      <c r="FB12" s="67"/>
      <c r="FC12" s="67"/>
      <c r="FD12" s="67"/>
      <c r="FE12" s="67"/>
      <c r="FF12" s="67"/>
      <c r="FG12" s="67"/>
      <c r="FH12" s="67"/>
      <c r="FI12" s="67"/>
      <c r="FJ12" s="67"/>
      <c r="FK12" s="67"/>
      <c r="FL12" s="67"/>
      <c r="FM12" s="67"/>
      <c r="FN12" s="67"/>
      <c r="FO12" s="67"/>
      <c r="FP12" s="67"/>
      <c r="FQ12" s="67"/>
      <c r="FR12" s="67"/>
      <c r="FS12" s="67"/>
      <c r="FT12" s="67"/>
      <c r="FU12" s="67"/>
      <c r="FV12" s="67"/>
      <c r="FW12" s="67"/>
      <c r="FX12" s="67"/>
      <c r="FY12" s="67"/>
      <c r="FZ12" s="67"/>
      <c r="GA12" s="67"/>
      <c r="GB12" s="67"/>
      <c r="GC12" s="67"/>
      <c r="GD12" s="67"/>
      <c r="GE12" s="67"/>
      <c r="GF12" s="67"/>
      <c r="GG12" s="67"/>
      <c r="GH12" s="67"/>
      <c r="GI12" s="67"/>
      <c r="GJ12" s="67"/>
      <c r="GK12" s="67"/>
      <c r="GL12" s="67"/>
      <c r="GM12" s="67"/>
      <c r="GN12" s="67"/>
      <c r="GO12" s="67"/>
      <c r="GP12" s="67"/>
      <c r="GQ12" s="67"/>
      <c r="GR12" s="67"/>
      <c r="GS12" s="67"/>
      <c r="GT12" s="67"/>
      <c r="GU12" s="67"/>
      <c r="GV12" s="67"/>
      <c r="GW12" s="67"/>
      <c r="GX12" s="67"/>
      <c r="GY12" s="67"/>
      <c r="GZ12" s="67"/>
      <c r="HA12" s="67"/>
      <c r="HB12" s="67"/>
      <c r="HC12" s="67"/>
      <c r="HD12" s="67"/>
      <c r="HE12" s="67"/>
      <c r="HF12" s="67"/>
      <c r="HG12" s="67"/>
      <c r="HH12" s="67"/>
      <c r="HI12" s="67"/>
      <c r="HJ12" s="67"/>
      <c r="HK12" s="67"/>
      <c r="HL12" s="67"/>
      <c r="HM12" s="67"/>
      <c r="HN12" s="67"/>
      <c r="HO12" s="67"/>
      <c r="HP12" s="67"/>
      <c r="HQ12" s="67"/>
      <c r="HR12" s="67"/>
      <c r="HS12" s="67"/>
      <c r="HT12" s="67"/>
      <c r="HU12" s="67"/>
      <c r="HV12" s="67"/>
      <c r="HW12" s="67"/>
      <c r="HX12" s="67"/>
      <c r="HY12" s="67"/>
      <c r="HZ12" s="67"/>
    </row>
    <row r="13" s="30" customFormat="1" ht="30" customHeight="1" spans="1:234">
      <c r="A13" s="10"/>
      <c r="B13" s="10"/>
      <c r="C13" s="10"/>
      <c r="D13" s="10"/>
      <c r="E13" s="10"/>
      <c r="F13" s="10"/>
      <c r="G13" s="16"/>
      <c r="H13" s="25"/>
      <c r="I13" s="25"/>
      <c r="J13" s="41"/>
      <c r="K13" s="68"/>
      <c r="L13" s="67"/>
      <c r="M13" s="67"/>
      <c r="N13" s="67"/>
      <c r="O13" s="67"/>
      <c r="P13" s="67"/>
      <c r="Q13" s="67"/>
      <c r="R13" s="67"/>
      <c r="S13" s="67"/>
      <c r="T13" s="67"/>
      <c r="U13" s="67"/>
      <c r="V13" s="67"/>
      <c r="W13" s="67"/>
      <c r="X13" s="67"/>
      <c r="Y13" s="67"/>
      <c r="Z13" s="67"/>
      <c r="AA13" s="67"/>
      <c r="AB13" s="67"/>
      <c r="AC13" s="67"/>
      <c r="AD13" s="67"/>
      <c r="AE13" s="67"/>
      <c r="AF13" s="67"/>
      <c r="AG13" s="67"/>
      <c r="AH13" s="67"/>
      <c r="AI13" s="67"/>
      <c r="AJ13" s="67"/>
      <c r="AK13" s="67"/>
      <c r="AL13" s="67"/>
      <c r="AM13" s="67"/>
      <c r="AN13" s="67"/>
      <c r="AO13" s="67"/>
      <c r="AP13" s="67"/>
      <c r="AQ13" s="67"/>
      <c r="AR13" s="67"/>
      <c r="AS13" s="67"/>
      <c r="AT13" s="67"/>
      <c r="AU13" s="67"/>
      <c r="AV13" s="67"/>
      <c r="AW13" s="67"/>
      <c r="AX13" s="67"/>
      <c r="AY13" s="67"/>
      <c r="AZ13" s="67"/>
      <c r="BA13" s="67"/>
      <c r="BB13" s="67"/>
      <c r="BC13" s="67"/>
      <c r="BD13" s="67"/>
      <c r="BE13" s="67"/>
      <c r="BF13" s="67"/>
      <c r="BG13" s="67"/>
      <c r="BH13" s="67"/>
      <c r="BI13" s="67"/>
      <c r="BJ13" s="67"/>
      <c r="BK13" s="67"/>
      <c r="BL13" s="67"/>
      <c r="BM13" s="67"/>
      <c r="BN13" s="67"/>
      <c r="BO13" s="67"/>
      <c r="BP13" s="67"/>
      <c r="BQ13" s="67"/>
      <c r="BR13" s="67"/>
      <c r="BS13" s="67"/>
      <c r="BT13" s="67"/>
      <c r="BU13" s="67"/>
      <c r="BV13" s="67"/>
      <c r="BW13" s="67"/>
      <c r="BX13" s="67"/>
      <c r="BY13" s="67"/>
      <c r="BZ13" s="67"/>
      <c r="CA13" s="67"/>
      <c r="CB13" s="67"/>
      <c r="CC13" s="67"/>
      <c r="CD13" s="67"/>
      <c r="CE13" s="67"/>
      <c r="CF13" s="67"/>
      <c r="CG13" s="67"/>
      <c r="CH13" s="67"/>
      <c r="CI13" s="67"/>
      <c r="CJ13" s="67"/>
      <c r="CK13" s="67"/>
      <c r="CL13" s="67"/>
      <c r="CM13" s="67"/>
      <c r="CN13" s="67"/>
      <c r="CO13" s="67"/>
      <c r="CP13" s="67"/>
      <c r="CQ13" s="67"/>
      <c r="CR13" s="67"/>
      <c r="CS13" s="67"/>
      <c r="CT13" s="67"/>
      <c r="CU13" s="67"/>
      <c r="CV13" s="67"/>
      <c r="CW13" s="67"/>
      <c r="CX13" s="67"/>
      <c r="CY13" s="67"/>
      <c r="CZ13" s="67"/>
      <c r="DA13" s="67"/>
      <c r="DB13" s="67"/>
      <c r="DC13" s="67"/>
      <c r="DD13" s="67"/>
      <c r="DE13" s="67"/>
      <c r="DF13" s="67"/>
      <c r="DG13" s="67"/>
      <c r="DH13" s="67"/>
      <c r="DI13" s="67"/>
      <c r="DJ13" s="67"/>
      <c r="DK13" s="67"/>
      <c r="DL13" s="67"/>
      <c r="DM13" s="67"/>
      <c r="DN13" s="67"/>
      <c r="DO13" s="67"/>
      <c r="DP13" s="67"/>
      <c r="DQ13" s="67"/>
      <c r="DR13" s="67"/>
      <c r="DS13" s="67"/>
      <c r="DT13" s="67"/>
      <c r="DU13" s="67"/>
      <c r="DV13" s="67"/>
      <c r="DW13" s="67"/>
      <c r="DX13" s="67"/>
      <c r="DY13" s="67"/>
      <c r="DZ13" s="67"/>
      <c r="EA13" s="67"/>
      <c r="EB13" s="67"/>
      <c r="EC13" s="67"/>
      <c r="ED13" s="67"/>
      <c r="EE13" s="67"/>
      <c r="EF13" s="67"/>
      <c r="EG13" s="67"/>
      <c r="EH13" s="67"/>
      <c r="EI13" s="67"/>
      <c r="EJ13" s="67"/>
      <c r="EK13" s="67"/>
      <c r="EL13" s="67"/>
      <c r="EM13" s="67"/>
      <c r="EN13" s="67"/>
      <c r="EO13" s="67"/>
      <c r="EP13" s="67"/>
      <c r="EQ13" s="67"/>
      <c r="ER13" s="67"/>
      <c r="ES13" s="67"/>
      <c r="ET13" s="67"/>
      <c r="EU13" s="67"/>
      <c r="EV13" s="67"/>
      <c r="EW13" s="67"/>
      <c r="EX13" s="67"/>
      <c r="EY13" s="67"/>
      <c r="EZ13" s="67"/>
      <c r="FA13" s="67"/>
      <c r="FB13" s="67"/>
      <c r="FC13" s="67"/>
      <c r="FD13" s="67"/>
      <c r="FE13" s="67"/>
      <c r="FF13" s="67"/>
      <c r="FG13" s="67"/>
      <c r="FH13" s="67"/>
      <c r="FI13" s="67"/>
      <c r="FJ13" s="67"/>
      <c r="FK13" s="67"/>
      <c r="FL13" s="67"/>
      <c r="FM13" s="67"/>
      <c r="FN13" s="67"/>
      <c r="FO13" s="67"/>
      <c r="FP13" s="67"/>
      <c r="FQ13" s="67"/>
      <c r="FR13" s="67"/>
      <c r="FS13" s="67"/>
      <c r="FT13" s="67"/>
      <c r="FU13" s="67"/>
      <c r="FV13" s="67"/>
      <c r="FW13" s="67"/>
      <c r="FX13" s="67"/>
      <c r="FY13" s="67"/>
      <c r="FZ13" s="67"/>
      <c r="GA13" s="67"/>
      <c r="GB13" s="67"/>
      <c r="GC13" s="67"/>
      <c r="GD13" s="67"/>
      <c r="GE13" s="67"/>
      <c r="GF13" s="67"/>
      <c r="GG13" s="67"/>
      <c r="GH13" s="67"/>
      <c r="GI13" s="67"/>
      <c r="GJ13" s="67"/>
      <c r="GK13" s="67"/>
      <c r="GL13" s="67"/>
      <c r="GM13" s="67"/>
      <c r="GN13" s="67"/>
      <c r="GO13" s="67"/>
      <c r="GP13" s="67"/>
      <c r="GQ13" s="67"/>
      <c r="GR13" s="67"/>
      <c r="GS13" s="67"/>
      <c r="GT13" s="67"/>
      <c r="GU13" s="67"/>
      <c r="GV13" s="67"/>
      <c r="GW13" s="67"/>
      <c r="GX13" s="67"/>
      <c r="GY13" s="67"/>
      <c r="GZ13" s="67"/>
      <c r="HA13" s="67"/>
      <c r="HB13" s="67"/>
      <c r="HC13" s="67"/>
      <c r="HD13" s="67"/>
      <c r="HE13" s="67"/>
      <c r="HF13" s="67"/>
      <c r="HG13" s="67"/>
      <c r="HH13" s="67"/>
      <c r="HI13" s="67"/>
      <c r="HJ13" s="67"/>
      <c r="HK13" s="67"/>
      <c r="HL13" s="67"/>
      <c r="HM13" s="67"/>
      <c r="HN13" s="67"/>
      <c r="HO13" s="67"/>
      <c r="HP13" s="67"/>
      <c r="HQ13" s="67"/>
      <c r="HR13" s="67"/>
      <c r="HS13" s="67"/>
      <c r="HT13" s="67"/>
      <c r="HU13" s="67"/>
      <c r="HV13" s="67"/>
      <c r="HW13" s="67"/>
      <c r="HX13" s="67"/>
      <c r="HY13" s="67"/>
      <c r="HZ13" s="67"/>
    </row>
    <row r="14" s="30" customFormat="1" ht="26" customHeight="1" spans="1:11">
      <c r="A14" s="10"/>
      <c r="B14" s="9" t="s">
        <v>99</v>
      </c>
      <c r="C14" s="9"/>
      <c r="D14" s="9"/>
      <c r="E14" s="9"/>
      <c r="F14" s="9"/>
      <c r="G14" s="12"/>
      <c r="H14" s="12"/>
      <c r="I14" s="12"/>
      <c r="J14" s="40">
        <f>SUM(J12:J13)</f>
        <v>2784</v>
      </c>
      <c r="K14" s="10"/>
    </row>
    <row r="15" s="30" customFormat="1" ht="25" customHeight="1" spans="1:11">
      <c r="A15" s="10"/>
      <c r="B15" s="26" t="s">
        <v>115</v>
      </c>
      <c r="C15" s="27"/>
      <c r="D15" s="27"/>
      <c r="E15" s="27"/>
      <c r="F15" s="28"/>
      <c r="G15" s="29"/>
      <c r="H15" s="29"/>
      <c r="I15" s="12"/>
      <c r="J15" s="40">
        <f>J14+J9</f>
        <v>30877</v>
      </c>
      <c r="K15" s="10"/>
    </row>
    <row r="16" s="30" customFormat="1" ht="19.5" customHeight="1" spans="3:10">
      <c r="C16" s="31"/>
      <c r="D16" s="32"/>
      <c r="E16" s="32"/>
      <c r="F16" s="32"/>
      <c r="G16" s="33" t="s">
        <v>116</v>
      </c>
      <c r="H16" s="33"/>
      <c r="I16" s="33"/>
      <c r="J16" s="33"/>
    </row>
    <row r="17" s="30" customFormat="1" ht="19.5" customHeight="1" spans="2:10">
      <c r="B17" s="34"/>
      <c r="C17" s="35"/>
      <c r="D17" s="36"/>
      <c r="E17" s="36"/>
      <c r="F17" s="36"/>
      <c r="G17" s="37">
        <v>44768</v>
      </c>
      <c r="H17" s="37"/>
      <c r="I17" s="37"/>
      <c r="J17" s="37"/>
    </row>
    <row r="18" s="30" customFormat="1" ht="27" customHeight="1" spans="4:9">
      <c r="D18" s="60"/>
      <c r="E18" s="60"/>
      <c r="F18" s="60"/>
      <c r="G18" s="60"/>
      <c r="H18" s="60"/>
      <c r="I18" s="61"/>
    </row>
    <row r="19" s="30" customFormat="1" ht="24" customHeight="1" spans="4:9">
      <c r="D19" s="60"/>
      <c r="E19" s="60"/>
      <c r="F19" s="60"/>
      <c r="G19" s="60"/>
      <c r="H19" s="60"/>
      <c r="I19" s="61"/>
    </row>
  </sheetData>
  <mergeCells count="20">
    <mergeCell ref="A1:K1"/>
    <mergeCell ref="E2:F2"/>
    <mergeCell ref="H2:I2"/>
    <mergeCell ref="A3:K3"/>
    <mergeCell ref="C4:G4"/>
    <mergeCell ref="C5:G5"/>
    <mergeCell ref="C6:G6"/>
    <mergeCell ref="C7:G7"/>
    <mergeCell ref="C8:G8"/>
    <mergeCell ref="C9:G9"/>
    <mergeCell ref="A10:K10"/>
    <mergeCell ref="C11:F11"/>
    <mergeCell ref="C12:F12"/>
    <mergeCell ref="C13:F13"/>
    <mergeCell ref="B14:F14"/>
    <mergeCell ref="B15:F15"/>
    <mergeCell ref="C16:D16"/>
    <mergeCell ref="G16:J16"/>
    <mergeCell ref="C17:D17"/>
    <mergeCell ref="G17:J17"/>
  </mergeCells>
  <printOptions horizontalCentered="1"/>
  <pageMargins left="0.314583333333333" right="0.314583333333333" top="0.786805555555556" bottom="0.708333333333333" header="0.5" footer="0.5"/>
  <pageSetup paperSize="9" orientation="landscape" horizontalDpi="600"/>
  <headerFooter>
    <oddFooter>&amp;C第 &amp;P 页，共 &amp;N 页</oddFooter>
  </headerFooter>
</worksheet>
</file>

<file path=xl/worksheets/sheet5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IA19"/>
  <sheetViews>
    <sheetView workbookViewId="0">
      <selection activeCell="E220" sqref="E220"/>
    </sheetView>
  </sheetViews>
  <sheetFormatPr defaultColWidth="9" defaultRowHeight="12.75"/>
  <cols>
    <col min="1" max="1" width="6.875" style="30" customWidth="1"/>
    <col min="2" max="2" width="9.5" style="30" customWidth="1"/>
    <col min="3" max="3" width="12.375" style="30" customWidth="1"/>
    <col min="4" max="4" width="12.625" style="60" customWidth="1"/>
    <col min="5" max="5" width="7.875" style="60" customWidth="1"/>
    <col min="6" max="6" width="11.625" style="60" customWidth="1"/>
    <col min="7" max="7" width="10.875" style="60" customWidth="1"/>
    <col min="8" max="8" width="14.375" style="60" customWidth="1"/>
    <col min="9" max="9" width="14.875" style="61" customWidth="1"/>
    <col min="10" max="10" width="17.125" style="30" customWidth="1"/>
    <col min="11" max="11" width="21.625" style="30" customWidth="1"/>
    <col min="12" max="12" width="13" style="30" customWidth="1"/>
    <col min="13" max="32" width="9" style="30"/>
    <col min="33" max="16384" width="5.625" style="30"/>
  </cols>
  <sheetData>
    <row r="1" s="58" customFormat="1" ht="30" customHeight="1" spans="1:227">
      <c r="A1" s="4" t="s">
        <v>74</v>
      </c>
      <c r="B1" s="5"/>
      <c r="C1" s="5"/>
      <c r="D1" s="5"/>
      <c r="E1" s="5"/>
      <c r="F1" s="5"/>
      <c r="G1" s="5"/>
      <c r="H1" s="5"/>
      <c r="I1" s="5"/>
      <c r="J1" s="5"/>
      <c r="K1" s="5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  <c r="AB1" s="66"/>
      <c r="AC1" s="66"/>
      <c r="AD1" s="66"/>
      <c r="AE1" s="66"/>
      <c r="AF1" s="66"/>
      <c r="AG1" s="66"/>
      <c r="AH1" s="66"/>
      <c r="AI1" s="66"/>
      <c r="AJ1" s="66"/>
      <c r="AK1" s="66"/>
      <c r="AL1" s="66"/>
      <c r="AM1" s="66"/>
      <c r="AN1" s="66"/>
      <c r="AO1" s="66"/>
      <c r="AP1" s="66"/>
      <c r="AQ1" s="66"/>
      <c r="AR1" s="66"/>
      <c r="AS1" s="66"/>
      <c r="AT1" s="66"/>
      <c r="AU1" s="66"/>
      <c r="AV1" s="66"/>
      <c r="AW1" s="66"/>
      <c r="AX1" s="66"/>
      <c r="AY1" s="66"/>
      <c r="AZ1" s="66"/>
      <c r="BA1" s="66"/>
      <c r="BB1" s="66"/>
      <c r="BC1" s="66"/>
      <c r="BD1" s="66"/>
      <c r="BE1" s="66"/>
      <c r="BF1" s="66"/>
      <c r="BG1" s="66"/>
      <c r="BH1" s="66"/>
      <c r="BI1" s="66"/>
      <c r="BJ1" s="66"/>
      <c r="BK1" s="66"/>
      <c r="BL1" s="66"/>
      <c r="BM1" s="66"/>
      <c r="BN1" s="66"/>
      <c r="BO1" s="66"/>
      <c r="BP1" s="66"/>
      <c r="BQ1" s="66"/>
      <c r="BR1" s="66"/>
      <c r="BS1" s="66"/>
      <c r="BT1" s="66"/>
      <c r="BU1" s="66"/>
      <c r="BV1" s="66"/>
      <c r="BW1" s="66"/>
      <c r="BX1" s="66"/>
      <c r="BY1" s="66"/>
      <c r="BZ1" s="66"/>
      <c r="CA1" s="66"/>
      <c r="CB1" s="66"/>
      <c r="CC1" s="66"/>
      <c r="CD1" s="66"/>
      <c r="CE1" s="66"/>
      <c r="CF1" s="66"/>
      <c r="CG1" s="66"/>
      <c r="CH1" s="66"/>
      <c r="CI1" s="66"/>
      <c r="CJ1" s="66"/>
      <c r="CK1" s="66"/>
      <c r="CL1" s="66"/>
      <c r="CM1" s="66"/>
      <c r="CN1" s="66"/>
      <c r="CO1" s="66"/>
      <c r="CP1" s="66"/>
      <c r="CQ1" s="66"/>
      <c r="CR1" s="66"/>
      <c r="CS1" s="66"/>
      <c r="CT1" s="66"/>
      <c r="CU1" s="66"/>
      <c r="CV1" s="66"/>
      <c r="CW1" s="66"/>
      <c r="CX1" s="66"/>
      <c r="CY1" s="66"/>
      <c r="CZ1" s="66"/>
      <c r="DA1" s="66"/>
      <c r="DB1" s="66"/>
      <c r="DC1" s="66"/>
      <c r="DD1" s="66"/>
      <c r="DE1" s="66"/>
      <c r="DF1" s="66"/>
      <c r="DG1" s="66"/>
      <c r="DH1" s="66"/>
      <c r="DI1" s="66"/>
      <c r="DJ1" s="66"/>
      <c r="DK1" s="66"/>
      <c r="DL1" s="66"/>
      <c r="DM1" s="66"/>
      <c r="DN1" s="66"/>
      <c r="DO1" s="66"/>
      <c r="DP1" s="66"/>
      <c r="DQ1" s="66"/>
      <c r="DR1" s="66"/>
      <c r="DS1" s="66"/>
      <c r="DT1" s="66"/>
      <c r="DU1" s="66"/>
      <c r="DV1" s="66"/>
      <c r="DW1" s="66"/>
      <c r="DX1" s="66"/>
      <c r="DY1" s="66"/>
      <c r="DZ1" s="66"/>
      <c r="EA1" s="66"/>
      <c r="EB1" s="66"/>
      <c r="EC1" s="66"/>
      <c r="ED1" s="66"/>
      <c r="EE1" s="66"/>
      <c r="EF1" s="66"/>
      <c r="EG1" s="66"/>
      <c r="EH1" s="66"/>
      <c r="EI1" s="66"/>
      <c r="EJ1" s="66"/>
      <c r="EK1" s="66"/>
      <c r="EL1" s="66"/>
      <c r="EM1" s="66"/>
      <c r="EN1" s="66"/>
      <c r="EO1" s="66"/>
      <c r="EP1" s="66"/>
      <c r="EQ1" s="66"/>
      <c r="ER1" s="66"/>
      <c r="ES1" s="66"/>
      <c r="ET1" s="66"/>
      <c r="EU1" s="66"/>
      <c r="EV1" s="66"/>
      <c r="EW1" s="66"/>
      <c r="EX1" s="66"/>
      <c r="EY1" s="66"/>
      <c r="EZ1" s="66"/>
      <c r="FA1" s="66"/>
      <c r="FB1" s="66"/>
      <c r="FC1" s="66"/>
      <c r="FD1" s="66"/>
      <c r="FE1" s="66"/>
      <c r="FF1" s="66"/>
      <c r="FG1" s="66"/>
      <c r="FH1" s="66"/>
      <c r="FI1" s="66"/>
      <c r="FJ1" s="66"/>
      <c r="FK1" s="66"/>
      <c r="FL1" s="66"/>
      <c r="FM1" s="66"/>
      <c r="FN1" s="66"/>
      <c r="FO1" s="66"/>
      <c r="FP1" s="66"/>
      <c r="FQ1" s="66"/>
      <c r="FR1" s="66"/>
      <c r="FS1" s="66"/>
      <c r="FT1" s="66"/>
      <c r="FU1" s="66"/>
      <c r="FV1" s="66"/>
      <c r="FW1" s="66"/>
      <c r="FX1" s="66"/>
      <c r="FY1" s="66"/>
      <c r="FZ1" s="66"/>
      <c r="GA1" s="66"/>
      <c r="GB1" s="66"/>
      <c r="GC1" s="66"/>
      <c r="GD1" s="66"/>
      <c r="GE1" s="66"/>
      <c r="GF1" s="66"/>
      <c r="GG1" s="66"/>
      <c r="GH1" s="66"/>
      <c r="GI1" s="66"/>
      <c r="GJ1" s="66"/>
      <c r="GK1" s="66"/>
      <c r="GL1" s="66"/>
      <c r="GM1" s="66"/>
      <c r="GN1" s="66"/>
      <c r="GO1" s="66"/>
      <c r="GP1" s="66"/>
      <c r="GQ1" s="66"/>
      <c r="GR1" s="66"/>
      <c r="GS1" s="66"/>
      <c r="GT1" s="66"/>
      <c r="GU1" s="66"/>
      <c r="GV1" s="66"/>
      <c r="GW1" s="66"/>
      <c r="GX1" s="66"/>
      <c r="GY1" s="66"/>
      <c r="GZ1" s="66"/>
      <c r="HA1" s="66"/>
      <c r="HB1" s="66"/>
      <c r="HC1" s="66"/>
      <c r="HD1" s="66"/>
      <c r="HE1" s="66"/>
      <c r="HF1" s="66"/>
      <c r="HG1" s="66"/>
      <c r="HH1" s="66"/>
      <c r="HI1" s="66"/>
      <c r="HJ1" s="66"/>
      <c r="HK1" s="66"/>
      <c r="HL1" s="66"/>
      <c r="HM1" s="66"/>
      <c r="HN1" s="66"/>
      <c r="HO1" s="66"/>
      <c r="HP1" s="66"/>
      <c r="HQ1" s="66"/>
      <c r="HR1" s="66"/>
      <c r="HS1" s="66"/>
    </row>
    <row r="2" s="30" customFormat="1" ht="26.1" customHeight="1" spans="1:234">
      <c r="A2" s="10" t="s">
        <v>75</v>
      </c>
      <c r="B2" s="7" t="s">
        <v>76</v>
      </c>
      <c r="C2" s="8" t="s">
        <v>529</v>
      </c>
      <c r="D2" s="7" t="s">
        <v>78</v>
      </c>
      <c r="E2" s="8" t="s">
        <v>79</v>
      </c>
      <c r="F2" s="8"/>
      <c r="G2" s="7" t="s">
        <v>80</v>
      </c>
      <c r="H2" s="10" t="s">
        <v>530</v>
      </c>
      <c r="I2" s="10"/>
      <c r="J2" s="7" t="s">
        <v>82</v>
      </c>
      <c r="K2" s="8">
        <v>3</v>
      </c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7"/>
      <c r="AD2" s="67"/>
      <c r="AE2" s="67"/>
      <c r="AF2" s="67"/>
      <c r="AG2" s="67"/>
      <c r="AH2" s="67"/>
      <c r="AI2" s="67"/>
      <c r="AJ2" s="67"/>
      <c r="AK2" s="67"/>
      <c r="AL2" s="67"/>
      <c r="AM2" s="67"/>
      <c r="AN2" s="67"/>
      <c r="AO2" s="67"/>
      <c r="AP2" s="67"/>
      <c r="AQ2" s="67"/>
      <c r="AR2" s="67"/>
      <c r="AS2" s="67"/>
      <c r="AT2" s="67"/>
      <c r="AU2" s="67"/>
      <c r="AV2" s="67"/>
      <c r="AW2" s="67"/>
      <c r="AX2" s="67"/>
      <c r="AY2" s="67"/>
      <c r="AZ2" s="67"/>
      <c r="BA2" s="67"/>
      <c r="BB2" s="67"/>
      <c r="BC2" s="67"/>
      <c r="BD2" s="67"/>
      <c r="BE2" s="67"/>
      <c r="BF2" s="67"/>
      <c r="BG2" s="67"/>
      <c r="BH2" s="67"/>
      <c r="BI2" s="67"/>
      <c r="BJ2" s="67"/>
      <c r="BK2" s="67"/>
      <c r="BL2" s="67"/>
      <c r="BM2" s="67"/>
      <c r="BN2" s="67"/>
      <c r="BO2" s="67"/>
      <c r="BP2" s="67"/>
      <c r="BQ2" s="67"/>
      <c r="BR2" s="67"/>
      <c r="BS2" s="67"/>
      <c r="BT2" s="67"/>
      <c r="BU2" s="67"/>
      <c r="BV2" s="67"/>
      <c r="BW2" s="67"/>
      <c r="BX2" s="67"/>
      <c r="BY2" s="67"/>
      <c r="BZ2" s="67"/>
      <c r="CA2" s="67"/>
      <c r="CB2" s="67"/>
      <c r="CC2" s="67"/>
      <c r="CD2" s="67"/>
      <c r="CE2" s="67"/>
      <c r="CF2" s="67"/>
      <c r="CG2" s="67"/>
      <c r="CH2" s="67"/>
      <c r="CI2" s="67"/>
      <c r="CJ2" s="67"/>
      <c r="CK2" s="67"/>
      <c r="CL2" s="67"/>
      <c r="CM2" s="67"/>
      <c r="CN2" s="67"/>
      <c r="CO2" s="67"/>
      <c r="CP2" s="67"/>
      <c r="CQ2" s="67"/>
      <c r="CR2" s="67"/>
      <c r="CS2" s="67"/>
      <c r="CT2" s="67"/>
      <c r="CU2" s="67"/>
      <c r="CV2" s="67"/>
      <c r="CW2" s="67"/>
      <c r="CX2" s="67"/>
      <c r="CY2" s="67"/>
      <c r="CZ2" s="67"/>
      <c r="DA2" s="67"/>
      <c r="DB2" s="67"/>
      <c r="DC2" s="67"/>
      <c r="DD2" s="67"/>
      <c r="DE2" s="67"/>
      <c r="DF2" s="67"/>
      <c r="DG2" s="67"/>
      <c r="DH2" s="67"/>
      <c r="DI2" s="67"/>
      <c r="DJ2" s="67"/>
      <c r="DK2" s="67"/>
      <c r="DL2" s="67"/>
      <c r="DM2" s="67"/>
      <c r="DN2" s="67"/>
      <c r="DO2" s="67"/>
      <c r="DP2" s="67"/>
      <c r="DQ2" s="67"/>
      <c r="DR2" s="67"/>
      <c r="DS2" s="67"/>
      <c r="DT2" s="67"/>
      <c r="DU2" s="67"/>
      <c r="DV2" s="67"/>
      <c r="DW2" s="67"/>
      <c r="DX2" s="67"/>
      <c r="DY2" s="67"/>
      <c r="DZ2" s="67"/>
      <c r="EA2" s="67"/>
      <c r="EB2" s="67"/>
      <c r="EC2" s="67"/>
      <c r="ED2" s="67"/>
      <c r="EE2" s="67"/>
      <c r="EF2" s="67"/>
      <c r="EG2" s="67"/>
      <c r="EH2" s="67"/>
      <c r="EI2" s="67"/>
      <c r="EJ2" s="67"/>
      <c r="EK2" s="67"/>
      <c r="EL2" s="67"/>
      <c r="EM2" s="67"/>
      <c r="EN2" s="67"/>
      <c r="EO2" s="67"/>
      <c r="EP2" s="67"/>
      <c r="EQ2" s="67"/>
      <c r="ER2" s="67"/>
      <c r="ES2" s="67"/>
      <c r="ET2" s="67"/>
      <c r="EU2" s="67"/>
      <c r="EV2" s="67"/>
      <c r="EW2" s="67"/>
      <c r="EX2" s="67"/>
      <c r="EY2" s="67"/>
      <c r="EZ2" s="67"/>
      <c r="FA2" s="67"/>
      <c r="FB2" s="67"/>
      <c r="FC2" s="67"/>
      <c r="FD2" s="67"/>
      <c r="FE2" s="67"/>
      <c r="FF2" s="67"/>
      <c r="FG2" s="67"/>
      <c r="FH2" s="67"/>
      <c r="FI2" s="67"/>
      <c r="FJ2" s="67"/>
      <c r="FK2" s="67"/>
      <c r="FL2" s="67"/>
      <c r="FM2" s="67"/>
      <c r="FN2" s="67"/>
      <c r="FO2" s="67"/>
      <c r="FP2" s="67"/>
      <c r="FQ2" s="67"/>
      <c r="FR2" s="67"/>
      <c r="FS2" s="67"/>
      <c r="FT2" s="67"/>
      <c r="FU2" s="67"/>
      <c r="FV2" s="67"/>
      <c r="FW2" s="67"/>
      <c r="FX2" s="67"/>
      <c r="FY2" s="67"/>
      <c r="FZ2" s="67"/>
      <c r="GA2" s="67"/>
      <c r="GB2" s="67"/>
      <c r="GC2" s="67"/>
      <c r="GD2" s="67"/>
      <c r="GE2" s="67"/>
      <c r="GF2" s="67"/>
      <c r="GG2" s="67"/>
      <c r="GH2" s="67"/>
      <c r="GI2" s="67"/>
      <c r="GJ2" s="67"/>
      <c r="GK2" s="67"/>
      <c r="GL2" s="67"/>
      <c r="GM2" s="67"/>
      <c r="GN2" s="67"/>
      <c r="GO2" s="67"/>
      <c r="GP2" s="67"/>
      <c r="GQ2" s="67"/>
      <c r="GR2" s="67"/>
      <c r="GS2" s="67"/>
      <c r="GT2" s="67"/>
      <c r="GU2" s="67"/>
      <c r="GV2" s="67"/>
      <c r="GW2" s="67"/>
      <c r="GX2" s="67"/>
      <c r="GY2" s="67"/>
      <c r="GZ2" s="67"/>
      <c r="HA2" s="67"/>
      <c r="HB2" s="67"/>
      <c r="HC2" s="67"/>
      <c r="HD2" s="67"/>
      <c r="HE2" s="67"/>
      <c r="HF2" s="67"/>
      <c r="HG2" s="67"/>
      <c r="HH2" s="67"/>
      <c r="HI2" s="67"/>
      <c r="HJ2" s="67"/>
      <c r="HK2" s="67"/>
      <c r="HL2" s="67"/>
      <c r="HM2" s="67"/>
      <c r="HN2" s="67"/>
      <c r="HO2" s="67"/>
      <c r="HP2" s="67"/>
      <c r="HQ2" s="67"/>
      <c r="HR2" s="67"/>
      <c r="HS2" s="67"/>
      <c r="HT2" s="67"/>
      <c r="HU2" s="67"/>
      <c r="HV2" s="67"/>
      <c r="HW2" s="67"/>
      <c r="HX2" s="67"/>
      <c r="HY2" s="67"/>
      <c r="HZ2" s="67"/>
    </row>
    <row r="3" s="30" customFormat="1" ht="22" customHeight="1" spans="1:235">
      <c r="A3" s="9" t="s">
        <v>83</v>
      </c>
      <c r="B3" s="9"/>
      <c r="C3" s="9"/>
      <c r="D3" s="9"/>
      <c r="E3" s="9"/>
      <c r="F3" s="9"/>
      <c r="G3" s="9"/>
      <c r="H3" s="9"/>
      <c r="I3" s="9"/>
      <c r="J3" s="9"/>
      <c r="K3" s="9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  <c r="AC3" s="67"/>
      <c r="AD3" s="67"/>
      <c r="AE3" s="67"/>
      <c r="AF3" s="67"/>
      <c r="AG3" s="67"/>
      <c r="AH3" s="67"/>
      <c r="AI3" s="67"/>
      <c r="AJ3" s="67"/>
      <c r="AK3" s="67"/>
      <c r="AL3" s="67"/>
      <c r="AM3" s="67"/>
      <c r="AN3" s="67"/>
      <c r="AO3" s="67"/>
      <c r="AP3" s="67"/>
      <c r="AQ3" s="67"/>
      <c r="AR3" s="67"/>
      <c r="AS3" s="67"/>
      <c r="AT3" s="67"/>
      <c r="AU3" s="67"/>
      <c r="AV3" s="67"/>
      <c r="AW3" s="67"/>
      <c r="AX3" s="67"/>
      <c r="AY3" s="67"/>
      <c r="AZ3" s="67"/>
      <c r="BA3" s="67"/>
      <c r="BB3" s="67"/>
      <c r="BC3" s="67"/>
      <c r="BD3" s="67"/>
      <c r="BE3" s="67"/>
      <c r="BF3" s="67"/>
      <c r="BG3" s="67"/>
      <c r="BH3" s="67"/>
      <c r="BI3" s="67"/>
      <c r="BJ3" s="67"/>
      <c r="BK3" s="67"/>
      <c r="BL3" s="67"/>
      <c r="BM3" s="67"/>
      <c r="BN3" s="67"/>
      <c r="BO3" s="67"/>
      <c r="BP3" s="67"/>
      <c r="BQ3" s="67"/>
      <c r="BR3" s="67"/>
      <c r="BS3" s="67"/>
      <c r="BT3" s="67"/>
      <c r="BU3" s="67"/>
      <c r="BV3" s="67"/>
      <c r="BW3" s="67"/>
      <c r="BX3" s="67"/>
      <c r="BY3" s="67"/>
      <c r="BZ3" s="67"/>
      <c r="CA3" s="67"/>
      <c r="CB3" s="67"/>
      <c r="CC3" s="67"/>
      <c r="CD3" s="67"/>
      <c r="CE3" s="67"/>
      <c r="CF3" s="67"/>
      <c r="CG3" s="67"/>
      <c r="CH3" s="67"/>
      <c r="CI3" s="67"/>
      <c r="CJ3" s="67"/>
      <c r="CK3" s="67"/>
      <c r="CL3" s="67"/>
      <c r="CM3" s="67"/>
      <c r="CN3" s="67"/>
      <c r="CO3" s="67"/>
      <c r="CP3" s="67"/>
      <c r="CQ3" s="67"/>
      <c r="CR3" s="67"/>
      <c r="CS3" s="67"/>
      <c r="CT3" s="67"/>
      <c r="CU3" s="67"/>
      <c r="CV3" s="67"/>
      <c r="CW3" s="67"/>
      <c r="CX3" s="67"/>
      <c r="CY3" s="67"/>
      <c r="CZ3" s="67"/>
      <c r="DA3" s="67"/>
      <c r="DB3" s="67"/>
      <c r="DC3" s="67"/>
      <c r="DD3" s="67"/>
      <c r="DE3" s="67"/>
      <c r="DF3" s="67"/>
      <c r="DG3" s="67"/>
      <c r="DH3" s="67"/>
      <c r="DI3" s="67"/>
      <c r="DJ3" s="67"/>
      <c r="DK3" s="67"/>
      <c r="DL3" s="67"/>
      <c r="DM3" s="67"/>
      <c r="DN3" s="67"/>
      <c r="DO3" s="67"/>
      <c r="DP3" s="67"/>
      <c r="DQ3" s="67"/>
      <c r="DR3" s="67"/>
      <c r="DS3" s="67"/>
      <c r="DT3" s="67"/>
      <c r="DU3" s="67"/>
      <c r="DV3" s="67"/>
      <c r="DW3" s="67"/>
      <c r="DX3" s="67"/>
      <c r="DY3" s="67"/>
      <c r="DZ3" s="67"/>
      <c r="EA3" s="67"/>
      <c r="EB3" s="67"/>
      <c r="EC3" s="67"/>
      <c r="ED3" s="67"/>
      <c r="EE3" s="67"/>
      <c r="EF3" s="67"/>
      <c r="EG3" s="67"/>
      <c r="EH3" s="67"/>
      <c r="EI3" s="67"/>
      <c r="EJ3" s="67"/>
      <c r="EK3" s="67"/>
      <c r="EL3" s="67"/>
      <c r="EM3" s="67"/>
      <c r="EN3" s="67"/>
      <c r="EO3" s="67"/>
      <c r="EP3" s="67"/>
      <c r="EQ3" s="67"/>
      <c r="ER3" s="67"/>
      <c r="ES3" s="67"/>
      <c r="ET3" s="67"/>
      <c r="EU3" s="67"/>
      <c r="EV3" s="67"/>
      <c r="EW3" s="67"/>
      <c r="EX3" s="67"/>
      <c r="EY3" s="67"/>
      <c r="EZ3" s="67"/>
      <c r="FA3" s="67"/>
      <c r="FB3" s="67"/>
      <c r="FC3" s="67"/>
      <c r="FD3" s="67"/>
      <c r="FE3" s="67"/>
      <c r="FF3" s="67"/>
      <c r="FG3" s="67"/>
      <c r="FH3" s="67"/>
      <c r="FI3" s="67"/>
      <c r="FJ3" s="67"/>
      <c r="FK3" s="67"/>
      <c r="FL3" s="67"/>
      <c r="FM3" s="67"/>
      <c r="FN3" s="67"/>
      <c r="FO3" s="67"/>
      <c r="FP3" s="67"/>
      <c r="FQ3" s="67"/>
      <c r="FR3" s="67"/>
      <c r="FS3" s="67"/>
      <c r="FT3" s="67"/>
      <c r="FU3" s="67"/>
      <c r="FV3" s="67"/>
      <c r="FW3" s="67"/>
      <c r="FX3" s="67"/>
      <c r="FY3" s="67"/>
      <c r="FZ3" s="67"/>
      <c r="GA3" s="67"/>
      <c r="GB3" s="67"/>
      <c r="GC3" s="67"/>
      <c r="GD3" s="67"/>
      <c r="GE3" s="67"/>
      <c r="GF3" s="67"/>
      <c r="GG3" s="67"/>
      <c r="GH3" s="67"/>
      <c r="GI3" s="67"/>
      <c r="GJ3" s="67"/>
      <c r="GK3" s="67"/>
      <c r="GL3" s="67"/>
      <c r="GM3" s="67"/>
      <c r="GN3" s="67"/>
      <c r="GO3" s="67"/>
      <c r="GP3" s="67"/>
      <c r="GQ3" s="67"/>
      <c r="GR3" s="67"/>
      <c r="GS3" s="67"/>
      <c r="GT3" s="67"/>
      <c r="GU3" s="67"/>
      <c r="GV3" s="67"/>
      <c r="GW3" s="67"/>
      <c r="GX3" s="67"/>
      <c r="GY3" s="67"/>
      <c r="GZ3" s="67"/>
      <c r="HA3" s="67"/>
      <c r="HB3" s="67"/>
      <c r="HC3" s="67"/>
      <c r="HD3" s="67"/>
      <c r="HE3" s="67"/>
      <c r="HF3" s="67"/>
      <c r="HG3" s="67"/>
      <c r="HH3" s="67"/>
      <c r="HI3" s="67"/>
      <c r="HJ3" s="67"/>
      <c r="HK3" s="67"/>
      <c r="HL3" s="67"/>
      <c r="HM3" s="67"/>
      <c r="HN3" s="67"/>
      <c r="HO3" s="67"/>
      <c r="HP3" s="67"/>
      <c r="HQ3" s="67"/>
      <c r="HR3" s="67"/>
      <c r="HS3" s="67"/>
      <c r="HT3" s="67"/>
      <c r="HU3" s="67"/>
      <c r="HV3" s="67"/>
      <c r="HW3" s="67"/>
      <c r="HX3" s="67"/>
      <c r="HY3" s="67"/>
      <c r="HZ3" s="67"/>
      <c r="IA3" s="67"/>
    </row>
    <row r="4" s="30" customFormat="1" ht="32" customHeight="1" spans="1:234">
      <c r="A4" s="10" t="s">
        <v>84</v>
      </c>
      <c r="B4" s="11" t="s">
        <v>85</v>
      </c>
      <c r="C4" s="11" t="s">
        <v>86</v>
      </c>
      <c r="D4" s="11"/>
      <c r="E4" s="11"/>
      <c r="F4" s="11"/>
      <c r="G4" s="11"/>
      <c r="H4" s="12" t="s">
        <v>87</v>
      </c>
      <c r="I4" s="11" t="s">
        <v>88</v>
      </c>
      <c r="J4" s="41" t="s">
        <v>89</v>
      </c>
      <c r="K4" s="68" t="s">
        <v>90</v>
      </c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67"/>
      <c r="Y4" s="67"/>
      <c r="Z4" s="67"/>
      <c r="AA4" s="67"/>
      <c r="AB4" s="67"/>
      <c r="AC4" s="67"/>
      <c r="AD4" s="67"/>
      <c r="AE4" s="67"/>
      <c r="AF4" s="67"/>
      <c r="AG4" s="67"/>
      <c r="AH4" s="67"/>
      <c r="AI4" s="67"/>
      <c r="AJ4" s="67"/>
      <c r="AK4" s="67"/>
      <c r="AL4" s="67"/>
      <c r="AM4" s="67"/>
      <c r="AN4" s="67"/>
      <c r="AO4" s="67"/>
      <c r="AP4" s="67"/>
      <c r="AQ4" s="67"/>
      <c r="AR4" s="67"/>
      <c r="AS4" s="67"/>
      <c r="AT4" s="67"/>
      <c r="AU4" s="67"/>
      <c r="AV4" s="67"/>
      <c r="AW4" s="67"/>
      <c r="AX4" s="67"/>
      <c r="AY4" s="67"/>
      <c r="AZ4" s="67"/>
      <c r="BA4" s="67"/>
      <c r="BB4" s="67"/>
      <c r="BC4" s="67"/>
      <c r="BD4" s="67"/>
      <c r="BE4" s="67"/>
      <c r="BF4" s="67"/>
      <c r="BG4" s="67"/>
      <c r="BH4" s="67"/>
      <c r="BI4" s="67"/>
      <c r="BJ4" s="67"/>
      <c r="BK4" s="67"/>
      <c r="BL4" s="67"/>
      <c r="BM4" s="67"/>
      <c r="BN4" s="67"/>
      <c r="BO4" s="67"/>
      <c r="BP4" s="67"/>
      <c r="BQ4" s="67"/>
      <c r="BR4" s="67"/>
      <c r="BS4" s="67"/>
      <c r="BT4" s="67"/>
      <c r="BU4" s="67"/>
      <c r="BV4" s="67"/>
      <c r="BW4" s="67"/>
      <c r="BX4" s="67"/>
      <c r="BY4" s="67"/>
      <c r="BZ4" s="67"/>
      <c r="CA4" s="67"/>
      <c r="CB4" s="67"/>
      <c r="CC4" s="67"/>
      <c r="CD4" s="67"/>
      <c r="CE4" s="67"/>
      <c r="CF4" s="67"/>
      <c r="CG4" s="67"/>
      <c r="CH4" s="67"/>
      <c r="CI4" s="67"/>
      <c r="CJ4" s="67"/>
      <c r="CK4" s="67"/>
      <c r="CL4" s="67"/>
      <c r="CM4" s="67"/>
      <c r="CN4" s="67"/>
      <c r="CO4" s="67"/>
      <c r="CP4" s="67"/>
      <c r="CQ4" s="67"/>
      <c r="CR4" s="67"/>
      <c r="CS4" s="67"/>
      <c r="CT4" s="67"/>
      <c r="CU4" s="67"/>
      <c r="CV4" s="67"/>
      <c r="CW4" s="67"/>
      <c r="CX4" s="67"/>
      <c r="CY4" s="67"/>
      <c r="CZ4" s="67"/>
      <c r="DA4" s="67"/>
      <c r="DB4" s="67"/>
      <c r="DC4" s="67"/>
      <c r="DD4" s="67"/>
      <c r="DE4" s="67"/>
      <c r="DF4" s="67"/>
      <c r="DG4" s="67"/>
      <c r="DH4" s="67"/>
      <c r="DI4" s="67"/>
      <c r="DJ4" s="67"/>
      <c r="DK4" s="67"/>
      <c r="DL4" s="67"/>
      <c r="DM4" s="67"/>
      <c r="DN4" s="67"/>
      <c r="DO4" s="67"/>
      <c r="DP4" s="67"/>
      <c r="DQ4" s="67"/>
      <c r="DR4" s="67"/>
      <c r="DS4" s="67"/>
      <c r="DT4" s="67"/>
      <c r="DU4" s="67"/>
      <c r="DV4" s="67"/>
      <c r="DW4" s="67"/>
      <c r="DX4" s="67"/>
      <c r="DY4" s="67"/>
      <c r="DZ4" s="67"/>
      <c r="EA4" s="67"/>
      <c r="EB4" s="67"/>
      <c r="EC4" s="67"/>
      <c r="ED4" s="67"/>
      <c r="EE4" s="67"/>
      <c r="EF4" s="67"/>
      <c r="EG4" s="67"/>
      <c r="EH4" s="67"/>
      <c r="EI4" s="67"/>
      <c r="EJ4" s="67"/>
      <c r="EK4" s="67"/>
      <c r="EL4" s="67"/>
      <c r="EM4" s="67"/>
      <c r="EN4" s="67"/>
      <c r="EO4" s="67"/>
      <c r="EP4" s="67"/>
      <c r="EQ4" s="67"/>
      <c r="ER4" s="67"/>
      <c r="ES4" s="67"/>
      <c r="ET4" s="67"/>
      <c r="EU4" s="67"/>
      <c r="EV4" s="67"/>
      <c r="EW4" s="67"/>
      <c r="EX4" s="67"/>
      <c r="EY4" s="67"/>
      <c r="EZ4" s="67"/>
      <c r="FA4" s="67"/>
      <c r="FB4" s="67"/>
      <c r="FC4" s="67"/>
      <c r="FD4" s="67"/>
      <c r="FE4" s="67"/>
      <c r="FF4" s="67"/>
      <c r="FG4" s="67"/>
      <c r="FH4" s="67"/>
      <c r="FI4" s="67"/>
      <c r="FJ4" s="67"/>
      <c r="FK4" s="67"/>
      <c r="FL4" s="67"/>
      <c r="FM4" s="67"/>
      <c r="FN4" s="67"/>
      <c r="FO4" s="67"/>
      <c r="FP4" s="67"/>
      <c r="FQ4" s="67"/>
      <c r="FR4" s="67"/>
      <c r="FS4" s="67"/>
      <c r="FT4" s="67"/>
      <c r="FU4" s="67"/>
      <c r="FV4" s="67"/>
      <c r="FW4" s="67"/>
      <c r="FX4" s="67"/>
      <c r="FY4" s="67"/>
      <c r="FZ4" s="67"/>
      <c r="GA4" s="67"/>
      <c r="GB4" s="67"/>
      <c r="GC4" s="67"/>
      <c r="GD4" s="67"/>
      <c r="GE4" s="67"/>
      <c r="GF4" s="67"/>
      <c r="GG4" s="67"/>
      <c r="GH4" s="67"/>
      <c r="GI4" s="67"/>
      <c r="GJ4" s="67"/>
      <c r="GK4" s="67"/>
      <c r="GL4" s="67"/>
      <c r="GM4" s="67"/>
      <c r="GN4" s="67"/>
      <c r="GO4" s="67"/>
      <c r="GP4" s="67"/>
      <c r="GQ4" s="67"/>
      <c r="GR4" s="67"/>
      <c r="GS4" s="67"/>
      <c r="GT4" s="67"/>
      <c r="GU4" s="67"/>
      <c r="GV4" s="67"/>
      <c r="GW4" s="67"/>
      <c r="GX4" s="67"/>
      <c r="GY4" s="67"/>
      <c r="GZ4" s="67"/>
      <c r="HA4" s="67"/>
      <c r="HB4" s="67"/>
      <c r="HC4" s="67"/>
      <c r="HD4" s="67"/>
      <c r="HE4" s="67"/>
      <c r="HF4" s="67"/>
      <c r="HG4" s="67"/>
      <c r="HH4" s="67"/>
      <c r="HI4" s="67"/>
      <c r="HJ4" s="67"/>
      <c r="HK4" s="67"/>
      <c r="HL4" s="67"/>
      <c r="HM4" s="67"/>
      <c r="HN4" s="67"/>
      <c r="HO4" s="67"/>
      <c r="HP4" s="67"/>
      <c r="HQ4" s="67"/>
      <c r="HR4" s="67"/>
      <c r="HS4" s="67"/>
      <c r="HT4" s="67"/>
      <c r="HU4" s="67"/>
      <c r="HV4" s="67"/>
      <c r="HW4" s="67"/>
      <c r="HX4" s="67"/>
      <c r="HY4" s="67"/>
      <c r="HZ4" s="67"/>
    </row>
    <row r="5" s="30" customFormat="1" ht="22" customHeight="1" spans="1:234">
      <c r="A5" s="10">
        <v>1</v>
      </c>
      <c r="B5" s="8" t="s">
        <v>531</v>
      </c>
      <c r="C5" s="13" t="s">
        <v>20</v>
      </c>
      <c r="D5" s="14"/>
      <c r="E5" s="14"/>
      <c r="F5" s="14"/>
      <c r="G5" s="15"/>
      <c r="H5" s="16">
        <f>16.2*8</f>
        <v>129.6</v>
      </c>
      <c r="I5" s="12">
        <v>541</v>
      </c>
      <c r="J5" s="43">
        <f>H5*I5</f>
        <v>70114</v>
      </c>
      <c r="K5" s="16" t="s">
        <v>532</v>
      </c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7"/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/>
      <c r="BI5" s="67"/>
      <c r="BJ5" s="67"/>
      <c r="BK5" s="67"/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67"/>
      <c r="BX5" s="67"/>
      <c r="BY5" s="67"/>
      <c r="BZ5" s="67"/>
      <c r="CA5" s="67"/>
      <c r="CB5" s="67"/>
      <c r="CC5" s="67"/>
      <c r="CD5" s="67"/>
      <c r="CE5" s="67"/>
      <c r="CF5" s="67"/>
      <c r="CG5" s="67"/>
      <c r="CH5" s="67"/>
      <c r="CI5" s="67"/>
      <c r="CJ5" s="67"/>
      <c r="CK5" s="67"/>
      <c r="CL5" s="67"/>
      <c r="CM5" s="67"/>
      <c r="CN5" s="67"/>
      <c r="CO5" s="67"/>
      <c r="CP5" s="67"/>
      <c r="CQ5" s="67"/>
      <c r="CR5" s="67"/>
      <c r="CS5" s="67"/>
      <c r="CT5" s="67"/>
      <c r="CU5" s="67"/>
      <c r="CV5" s="67"/>
      <c r="CW5" s="67"/>
      <c r="CX5" s="67"/>
      <c r="CY5" s="67"/>
      <c r="CZ5" s="67"/>
      <c r="DA5" s="67"/>
      <c r="DB5" s="67"/>
      <c r="DC5" s="67"/>
      <c r="DD5" s="67"/>
      <c r="DE5" s="67"/>
      <c r="DF5" s="67"/>
      <c r="DG5" s="67"/>
      <c r="DH5" s="67"/>
      <c r="DI5" s="67"/>
      <c r="DJ5" s="67"/>
      <c r="DK5" s="67"/>
      <c r="DL5" s="67"/>
      <c r="DM5" s="67"/>
      <c r="DN5" s="67"/>
      <c r="DO5" s="67"/>
      <c r="DP5" s="67"/>
      <c r="DQ5" s="67"/>
      <c r="DR5" s="67"/>
      <c r="DS5" s="67"/>
      <c r="DT5" s="67"/>
      <c r="DU5" s="67"/>
      <c r="DV5" s="67"/>
      <c r="DW5" s="67"/>
      <c r="DX5" s="67"/>
      <c r="DY5" s="67"/>
      <c r="DZ5" s="67"/>
      <c r="EA5" s="67"/>
      <c r="EB5" s="67"/>
      <c r="EC5" s="67"/>
      <c r="ED5" s="67"/>
      <c r="EE5" s="67"/>
      <c r="EF5" s="67"/>
      <c r="EG5" s="67"/>
      <c r="EH5" s="67"/>
      <c r="EI5" s="67"/>
      <c r="EJ5" s="67"/>
      <c r="EK5" s="67"/>
      <c r="EL5" s="67"/>
      <c r="EM5" s="67"/>
      <c r="EN5" s="67"/>
      <c r="EO5" s="67"/>
      <c r="EP5" s="67"/>
      <c r="EQ5" s="67"/>
      <c r="ER5" s="67"/>
      <c r="ES5" s="67"/>
      <c r="ET5" s="67"/>
      <c r="EU5" s="67"/>
      <c r="EV5" s="67"/>
      <c r="EW5" s="67"/>
      <c r="EX5" s="67"/>
      <c r="EY5" s="67"/>
      <c r="EZ5" s="67"/>
      <c r="FA5" s="67"/>
      <c r="FB5" s="67"/>
      <c r="FC5" s="67"/>
      <c r="FD5" s="67"/>
      <c r="FE5" s="67"/>
      <c r="FF5" s="67"/>
      <c r="FG5" s="67"/>
      <c r="FH5" s="67"/>
      <c r="FI5" s="67"/>
      <c r="FJ5" s="67"/>
      <c r="FK5" s="67"/>
      <c r="FL5" s="67"/>
      <c r="FM5" s="67"/>
      <c r="FN5" s="67"/>
      <c r="FO5" s="67"/>
      <c r="FP5" s="67"/>
      <c r="FQ5" s="67"/>
      <c r="FR5" s="67"/>
      <c r="FS5" s="67"/>
      <c r="FT5" s="67"/>
      <c r="FU5" s="67"/>
      <c r="FV5" s="67"/>
      <c r="FW5" s="67"/>
      <c r="FX5" s="67"/>
      <c r="FY5" s="67"/>
      <c r="FZ5" s="67"/>
      <c r="GA5" s="67"/>
      <c r="GB5" s="67"/>
      <c r="GC5" s="67"/>
      <c r="GD5" s="67"/>
      <c r="GE5" s="67"/>
      <c r="GF5" s="67"/>
      <c r="GG5" s="67"/>
      <c r="GH5" s="67"/>
      <c r="GI5" s="67"/>
      <c r="GJ5" s="67"/>
      <c r="GK5" s="67"/>
      <c r="GL5" s="67"/>
      <c r="GM5" s="67"/>
      <c r="GN5" s="67"/>
      <c r="GO5" s="67"/>
      <c r="GP5" s="67"/>
      <c r="GQ5" s="67"/>
      <c r="GR5" s="67"/>
      <c r="GS5" s="67"/>
      <c r="GT5" s="67"/>
      <c r="GU5" s="67"/>
      <c r="GV5" s="67"/>
      <c r="GW5" s="67"/>
      <c r="GX5" s="67"/>
      <c r="GY5" s="67"/>
      <c r="GZ5" s="67"/>
      <c r="HA5" s="67"/>
      <c r="HB5" s="67"/>
      <c r="HC5" s="67"/>
      <c r="HD5" s="67"/>
      <c r="HE5" s="67"/>
      <c r="HF5" s="67"/>
      <c r="HG5" s="67"/>
      <c r="HH5" s="67"/>
      <c r="HI5" s="67"/>
      <c r="HJ5" s="67"/>
      <c r="HK5" s="67"/>
      <c r="HL5" s="67"/>
      <c r="HM5" s="67"/>
      <c r="HN5" s="67"/>
      <c r="HO5" s="67"/>
      <c r="HP5" s="67"/>
      <c r="HQ5" s="67"/>
      <c r="HR5" s="67"/>
      <c r="HS5" s="67"/>
      <c r="HT5" s="67"/>
      <c r="HU5" s="67"/>
      <c r="HV5" s="67"/>
      <c r="HW5" s="67"/>
      <c r="HX5" s="67"/>
      <c r="HY5" s="67"/>
      <c r="HZ5" s="67"/>
    </row>
    <row r="6" s="30" customFormat="1" ht="22" customHeight="1" spans="1:234">
      <c r="A6" s="10">
        <v>2</v>
      </c>
      <c r="B6" s="8" t="s">
        <v>533</v>
      </c>
      <c r="C6" s="13" t="s">
        <v>512</v>
      </c>
      <c r="D6" s="14"/>
      <c r="E6" s="14"/>
      <c r="F6" s="14"/>
      <c r="G6" s="15"/>
      <c r="H6" s="16">
        <f>12*7</f>
        <v>84</v>
      </c>
      <c r="I6" s="12">
        <v>565</v>
      </c>
      <c r="J6" s="43">
        <f>H6*I6</f>
        <v>47460</v>
      </c>
      <c r="K6" s="16" t="s">
        <v>534</v>
      </c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67"/>
      <c r="AE6" s="67"/>
      <c r="AF6" s="67"/>
      <c r="AG6" s="67"/>
      <c r="AH6" s="67"/>
      <c r="AI6" s="67"/>
      <c r="AJ6" s="67"/>
      <c r="AK6" s="67"/>
      <c r="AL6" s="67"/>
      <c r="AM6" s="67"/>
      <c r="AN6" s="67"/>
      <c r="AO6" s="67"/>
      <c r="AP6" s="67"/>
      <c r="AQ6" s="67"/>
      <c r="AR6" s="67"/>
      <c r="AS6" s="67"/>
      <c r="AT6" s="67"/>
      <c r="AU6" s="67"/>
      <c r="AV6" s="67"/>
      <c r="AW6" s="67"/>
      <c r="AX6" s="67"/>
      <c r="AY6" s="67"/>
      <c r="AZ6" s="67"/>
      <c r="BA6" s="67"/>
      <c r="BB6" s="67"/>
      <c r="BC6" s="67"/>
      <c r="BD6" s="67"/>
      <c r="BE6" s="67"/>
      <c r="BF6" s="67"/>
      <c r="BG6" s="67"/>
      <c r="BH6" s="67"/>
      <c r="BI6" s="67"/>
      <c r="BJ6" s="67"/>
      <c r="BK6" s="67"/>
      <c r="BL6" s="67"/>
      <c r="BM6" s="67"/>
      <c r="BN6" s="67"/>
      <c r="BO6" s="67"/>
      <c r="BP6" s="67"/>
      <c r="BQ6" s="67"/>
      <c r="BR6" s="67"/>
      <c r="BS6" s="67"/>
      <c r="BT6" s="67"/>
      <c r="BU6" s="67"/>
      <c r="BV6" s="67"/>
      <c r="BW6" s="67"/>
      <c r="BX6" s="67"/>
      <c r="BY6" s="67"/>
      <c r="BZ6" s="67"/>
      <c r="CA6" s="67"/>
      <c r="CB6" s="67"/>
      <c r="CC6" s="67"/>
      <c r="CD6" s="67"/>
      <c r="CE6" s="67"/>
      <c r="CF6" s="67"/>
      <c r="CG6" s="67"/>
      <c r="CH6" s="67"/>
      <c r="CI6" s="67"/>
      <c r="CJ6" s="67"/>
      <c r="CK6" s="67"/>
      <c r="CL6" s="67"/>
      <c r="CM6" s="67"/>
      <c r="CN6" s="67"/>
      <c r="CO6" s="67"/>
      <c r="CP6" s="67"/>
      <c r="CQ6" s="67"/>
      <c r="CR6" s="67"/>
      <c r="CS6" s="67"/>
      <c r="CT6" s="67"/>
      <c r="CU6" s="67"/>
      <c r="CV6" s="67"/>
      <c r="CW6" s="67"/>
      <c r="CX6" s="67"/>
      <c r="CY6" s="67"/>
      <c r="CZ6" s="67"/>
      <c r="DA6" s="67"/>
      <c r="DB6" s="67"/>
      <c r="DC6" s="67"/>
      <c r="DD6" s="67"/>
      <c r="DE6" s="67"/>
      <c r="DF6" s="67"/>
      <c r="DG6" s="67"/>
      <c r="DH6" s="67"/>
      <c r="DI6" s="67"/>
      <c r="DJ6" s="67"/>
      <c r="DK6" s="67"/>
      <c r="DL6" s="67"/>
      <c r="DM6" s="67"/>
      <c r="DN6" s="67"/>
      <c r="DO6" s="67"/>
      <c r="DP6" s="67"/>
      <c r="DQ6" s="67"/>
      <c r="DR6" s="67"/>
      <c r="DS6" s="67"/>
      <c r="DT6" s="67"/>
      <c r="DU6" s="67"/>
      <c r="DV6" s="67"/>
      <c r="DW6" s="67"/>
      <c r="DX6" s="67"/>
      <c r="DY6" s="67"/>
      <c r="DZ6" s="67"/>
      <c r="EA6" s="67"/>
      <c r="EB6" s="67"/>
      <c r="EC6" s="67"/>
      <c r="ED6" s="67"/>
      <c r="EE6" s="67"/>
      <c r="EF6" s="67"/>
      <c r="EG6" s="67"/>
      <c r="EH6" s="67"/>
      <c r="EI6" s="67"/>
      <c r="EJ6" s="67"/>
      <c r="EK6" s="67"/>
      <c r="EL6" s="67"/>
      <c r="EM6" s="67"/>
      <c r="EN6" s="67"/>
      <c r="EO6" s="67"/>
      <c r="EP6" s="67"/>
      <c r="EQ6" s="67"/>
      <c r="ER6" s="67"/>
      <c r="ES6" s="67"/>
      <c r="ET6" s="67"/>
      <c r="EU6" s="67"/>
      <c r="EV6" s="67"/>
      <c r="EW6" s="67"/>
      <c r="EX6" s="67"/>
      <c r="EY6" s="67"/>
      <c r="EZ6" s="67"/>
      <c r="FA6" s="67"/>
      <c r="FB6" s="67"/>
      <c r="FC6" s="67"/>
      <c r="FD6" s="67"/>
      <c r="FE6" s="67"/>
      <c r="FF6" s="67"/>
      <c r="FG6" s="67"/>
      <c r="FH6" s="67"/>
      <c r="FI6" s="67"/>
      <c r="FJ6" s="67"/>
      <c r="FK6" s="67"/>
      <c r="FL6" s="67"/>
      <c r="FM6" s="67"/>
      <c r="FN6" s="67"/>
      <c r="FO6" s="67"/>
      <c r="FP6" s="67"/>
      <c r="FQ6" s="67"/>
      <c r="FR6" s="67"/>
      <c r="FS6" s="67"/>
      <c r="FT6" s="67"/>
      <c r="FU6" s="67"/>
      <c r="FV6" s="67"/>
      <c r="FW6" s="67"/>
      <c r="FX6" s="67"/>
      <c r="FY6" s="67"/>
      <c r="FZ6" s="67"/>
      <c r="GA6" s="67"/>
      <c r="GB6" s="67"/>
      <c r="GC6" s="67"/>
      <c r="GD6" s="67"/>
      <c r="GE6" s="67"/>
      <c r="GF6" s="67"/>
      <c r="GG6" s="67"/>
      <c r="GH6" s="67"/>
      <c r="GI6" s="67"/>
      <c r="GJ6" s="67"/>
      <c r="GK6" s="67"/>
      <c r="GL6" s="67"/>
      <c r="GM6" s="67"/>
      <c r="GN6" s="67"/>
      <c r="GO6" s="67"/>
      <c r="GP6" s="67"/>
      <c r="GQ6" s="67"/>
      <c r="GR6" s="67"/>
      <c r="GS6" s="67"/>
      <c r="GT6" s="67"/>
      <c r="GU6" s="67"/>
      <c r="GV6" s="67"/>
      <c r="GW6" s="67"/>
      <c r="GX6" s="67"/>
      <c r="GY6" s="67"/>
      <c r="GZ6" s="67"/>
      <c r="HA6" s="67"/>
      <c r="HB6" s="67"/>
      <c r="HC6" s="67"/>
      <c r="HD6" s="67"/>
      <c r="HE6" s="67"/>
      <c r="HF6" s="67"/>
      <c r="HG6" s="67"/>
      <c r="HH6" s="67"/>
      <c r="HI6" s="67"/>
      <c r="HJ6" s="67"/>
      <c r="HK6" s="67"/>
      <c r="HL6" s="67"/>
      <c r="HM6" s="67"/>
      <c r="HN6" s="67"/>
      <c r="HO6" s="67"/>
      <c r="HP6" s="67"/>
      <c r="HQ6" s="67"/>
      <c r="HR6" s="67"/>
      <c r="HS6" s="67"/>
      <c r="HT6" s="67"/>
      <c r="HU6" s="67"/>
      <c r="HV6" s="67"/>
      <c r="HW6" s="67"/>
      <c r="HX6" s="67"/>
      <c r="HY6" s="67"/>
      <c r="HZ6" s="67"/>
    </row>
    <row r="7" s="30" customFormat="1" ht="22" customHeight="1" spans="1:234">
      <c r="A7" s="10">
        <v>3</v>
      </c>
      <c r="B7" s="8" t="s">
        <v>535</v>
      </c>
      <c r="C7" s="13" t="s">
        <v>536</v>
      </c>
      <c r="D7" s="14"/>
      <c r="E7" s="14"/>
      <c r="F7" s="14"/>
      <c r="G7" s="15"/>
      <c r="H7" s="16">
        <f>13.75*5</f>
        <v>68.75</v>
      </c>
      <c r="I7" s="12">
        <v>456</v>
      </c>
      <c r="J7" s="43">
        <f>H7*I7</f>
        <v>31350</v>
      </c>
      <c r="K7" s="16" t="s">
        <v>537</v>
      </c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67"/>
      <c r="Y7" s="67"/>
      <c r="Z7" s="67"/>
      <c r="AA7" s="67"/>
      <c r="AB7" s="67"/>
      <c r="AC7" s="67"/>
      <c r="AD7" s="67"/>
      <c r="AE7" s="67"/>
      <c r="AF7" s="67"/>
      <c r="AG7" s="67"/>
      <c r="AH7" s="67"/>
      <c r="AI7" s="67"/>
      <c r="AJ7" s="67"/>
      <c r="AK7" s="67"/>
      <c r="AL7" s="67"/>
      <c r="AM7" s="67"/>
      <c r="AN7" s="67"/>
      <c r="AO7" s="67"/>
      <c r="AP7" s="67"/>
      <c r="AQ7" s="67"/>
      <c r="AR7" s="67"/>
      <c r="AS7" s="67"/>
      <c r="AT7" s="67"/>
      <c r="AU7" s="67"/>
      <c r="AV7" s="67"/>
      <c r="AW7" s="67"/>
      <c r="AX7" s="67"/>
      <c r="AY7" s="67"/>
      <c r="AZ7" s="67"/>
      <c r="BA7" s="67"/>
      <c r="BB7" s="67"/>
      <c r="BC7" s="67"/>
      <c r="BD7" s="67"/>
      <c r="BE7" s="67"/>
      <c r="BF7" s="67"/>
      <c r="BG7" s="67"/>
      <c r="BH7" s="67"/>
      <c r="BI7" s="67"/>
      <c r="BJ7" s="67"/>
      <c r="BK7" s="67"/>
      <c r="BL7" s="67"/>
      <c r="BM7" s="67"/>
      <c r="BN7" s="67"/>
      <c r="BO7" s="67"/>
      <c r="BP7" s="67"/>
      <c r="BQ7" s="67"/>
      <c r="BR7" s="67"/>
      <c r="BS7" s="67"/>
      <c r="BT7" s="67"/>
      <c r="BU7" s="67"/>
      <c r="BV7" s="67"/>
      <c r="BW7" s="67"/>
      <c r="BX7" s="67"/>
      <c r="BY7" s="67"/>
      <c r="BZ7" s="67"/>
      <c r="CA7" s="67"/>
      <c r="CB7" s="67"/>
      <c r="CC7" s="67"/>
      <c r="CD7" s="67"/>
      <c r="CE7" s="67"/>
      <c r="CF7" s="67"/>
      <c r="CG7" s="67"/>
      <c r="CH7" s="67"/>
      <c r="CI7" s="67"/>
      <c r="CJ7" s="67"/>
      <c r="CK7" s="67"/>
      <c r="CL7" s="67"/>
      <c r="CM7" s="67"/>
      <c r="CN7" s="67"/>
      <c r="CO7" s="67"/>
      <c r="CP7" s="67"/>
      <c r="CQ7" s="67"/>
      <c r="CR7" s="67"/>
      <c r="CS7" s="67"/>
      <c r="CT7" s="67"/>
      <c r="CU7" s="67"/>
      <c r="CV7" s="67"/>
      <c r="CW7" s="67"/>
      <c r="CX7" s="67"/>
      <c r="CY7" s="67"/>
      <c r="CZ7" s="67"/>
      <c r="DA7" s="67"/>
      <c r="DB7" s="67"/>
      <c r="DC7" s="67"/>
      <c r="DD7" s="67"/>
      <c r="DE7" s="67"/>
      <c r="DF7" s="67"/>
      <c r="DG7" s="67"/>
      <c r="DH7" s="67"/>
      <c r="DI7" s="67"/>
      <c r="DJ7" s="67"/>
      <c r="DK7" s="67"/>
      <c r="DL7" s="67"/>
      <c r="DM7" s="67"/>
      <c r="DN7" s="67"/>
      <c r="DO7" s="67"/>
      <c r="DP7" s="67"/>
      <c r="DQ7" s="67"/>
      <c r="DR7" s="67"/>
      <c r="DS7" s="67"/>
      <c r="DT7" s="67"/>
      <c r="DU7" s="67"/>
      <c r="DV7" s="67"/>
      <c r="DW7" s="67"/>
      <c r="DX7" s="67"/>
      <c r="DY7" s="67"/>
      <c r="DZ7" s="67"/>
      <c r="EA7" s="67"/>
      <c r="EB7" s="67"/>
      <c r="EC7" s="67"/>
      <c r="ED7" s="67"/>
      <c r="EE7" s="67"/>
      <c r="EF7" s="67"/>
      <c r="EG7" s="67"/>
      <c r="EH7" s="67"/>
      <c r="EI7" s="67"/>
      <c r="EJ7" s="67"/>
      <c r="EK7" s="67"/>
      <c r="EL7" s="67"/>
      <c r="EM7" s="67"/>
      <c r="EN7" s="67"/>
      <c r="EO7" s="67"/>
      <c r="EP7" s="67"/>
      <c r="EQ7" s="67"/>
      <c r="ER7" s="67"/>
      <c r="ES7" s="67"/>
      <c r="ET7" s="67"/>
      <c r="EU7" s="67"/>
      <c r="EV7" s="67"/>
      <c r="EW7" s="67"/>
      <c r="EX7" s="67"/>
      <c r="EY7" s="67"/>
      <c r="EZ7" s="67"/>
      <c r="FA7" s="67"/>
      <c r="FB7" s="67"/>
      <c r="FC7" s="67"/>
      <c r="FD7" s="67"/>
      <c r="FE7" s="67"/>
      <c r="FF7" s="67"/>
      <c r="FG7" s="67"/>
      <c r="FH7" s="67"/>
      <c r="FI7" s="67"/>
      <c r="FJ7" s="67"/>
      <c r="FK7" s="67"/>
      <c r="FL7" s="67"/>
      <c r="FM7" s="67"/>
      <c r="FN7" s="67"/>
      <c r="FO7" s="67"/>
      <c r="FP7" s="67"/>
      <c r="FQ7" s="67"/>
      <c r="FR7" s="67"/>
      <c r="FS7" s="67"/>
      <c r="FT7" s="67"/>
      <c r="FU7" s="67"/>
      <c r="FV7" s="67"/>
      <c r="FW7" s="67"/>
      <c r="FX7" s="67"/>
      <c r="FY7" s="67"/>
      <c r="FZ7" s="67"/>
      <c r="GA7" s="67"/>
      <c r="GB7" s="67"/>
      <c r="GC7" s="67"/>
      <c r="GD7" s="67"/>
      <c r="GE7" s="67"/>
      <c r="GF7" s="67"/>
      <c r="GG7" s="67"/>
      <c r="GH7" s="67"/>
      <c r="GI7" s="67"/>
      <c r="GJ7" s="67"/>
      <c r="GK7" s="67"/>
      <c r="GL7" s="67"/>
      <c r="GM7" s="67"/>
      <c r="GN7" s="67"/>
      <c r="GO7" s="67"/>
      <c r="GP7" s="67"/>
      <c r="GQ7" s="67"/>
      <c r="GR7" s="67"/>
      <c r="GS7" s="67"/>
      <c r="GT7" s="67"/>
      <c r="GU7" s="67"/>
      <c r="GV7" s="67"/>
      <c r="GW7" s="67"/>
      <c r="GX7" s="67"/>
      <c r="GY7" s="67"/>
      <c r="GZ7" s="67"/>
      <c r="HA7" s="67"/>
      <c r="HB7" s="67"/>
      <c r="HC7" s="67"/>
      <c r="HD7" s="67"/>
      <c r="HE7" s="67"/>
      <c r="HF7" s="67"/>
      <c r="HG7" s="67"/>
      <c r="HH7" s="67"/>
      <c r="HI7" s="67"/>
      <c r="HJ7" s="67"/>
      <c r="HK7" s="67"/>
      <c r="HL7" s="67"/>
      <c r="HM7" s="67"/>
      <c r="HN7" s="67"/>
      <c r="HO7" s="67"/>
      <c r="HP7" s="67"/>
      <c r="HQ7" s="67"/>
      <c r="HR7" s="67"/>
      <c r="HS7" s="67"/>
      <c r="HT7" s="67"/>
      <c r="HU7" s="67"/>
      <c r="HV7" s="67"/>
      <c r="HW7" s="67"/>
      <c r="HX7" s="67"/>
      <c r="HY7" s="67"/>
      <c r="HZ7" s="67"/>
    </row>
    <row r="8" s="30" customFormat="1" ht="22" customHeight="1" spans="1:234">
      <c r="A8" s="10"/>
      <c r="B8" s="10"/>
      <c r="C8" s="13"/>
      <c r="D8" s="14"/>
      <c r="E8" s="14"/>
      <c r="F8" s="14"/>
      <c r="G8" s="15"/>
      <c r="H8" s="16"/>
      <c r="I8" s="12"/>
      <c r="J8" s="43"/>
      <c r="K8" s="68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67"/>
      <c r="Y8" s="67"/>
      <c r="Z8" s="67"/>
      <c r="AA8" s="67"/>
      <c r="AB8" s="67"/>
      <c r="AC8" s="67"/>
      <c r="AD8" s="67"/>
      <c r="AE8" s="67"/>
      <c r="AF8" s="67"/>
      <c r="AG8" s="67"/>
      <c r="AH8" s="67"/>
      <c r="AI8" s="67"/>
      <c r="AJ8" s="67"/>
      <c r="AK8" s="67"/>
      <c r="AL8" s="67"/>
      <c r="AM8" s="67"/>
      <c r="AN8" s="67"/>
      <c r="AO8" s="67"/>
      <c r="AP8" s="67"/>
      <c r="AQ8" s="67"/>
      <c r="AR8" s="67"/>
      <c r="AS8" s="67"/>
      <c r="AT8" s="67"/>
      <c r="AU8" s="67"/>
      <c r="AV8" s="67"/>
      <c r="AW8" s="67"/>
      <c r="AX8" s="67"/>
      <c r="AY8" s="67"/>
      <c r="AZ8" s="67"/>
      <c r="BA8" s="67"/>
      <c r="BB8" s="67"/>
      <c r="BC8" s="67"/>
      <c r="BD8" s="67"/>
      <c r="BE8" s="67"/>
      <c r="BF8" s="67"/>
      <c r="BG8" s="67"/>
      <c r="BH8" s="67"/>
      <c r="BI8" s="67"/>
      <c r="BJ8" s="67"/>
      <c r="BK8" s="67"/>
      <c r="BL8" s="67"/>
      <c r="BM8" s="67"/>
      <c r="BN8" s="67"/>
      <c r="BO8" s="67"/>
      <c r="BP8" s="67"/>
      <c r="BQ8" s="67"/>
      <c r="BR8" s="67"/>
      <c r="BS8" s="67"/>
      <c r="BT8" s="67"/>
      <c r="BU8" s="67"/>
      <c r="BV8" s="67"/>
      <c r="BW8" s="67"/>
      <c r="BX8" s="67"/>
      <c r="BY8" s="67"/>
      <c r="BZ8" s="67"/>
      <c r="CA8" s="67"/>
      <c r="CB8" s="67"/>
      <c r="CC8" s="67"/>
      <c r="CD8" s="67"/>
      <c r="CE8" s="67"/>
      <c r="CF8" s="67"/>
      <c r="CG8" s="67"/>
      <c r="CH8" s="67"/>
      <c r="CI8" s="67"/>
      <c r="CJ8" s="67"/>
      <c r="CK8" s="67"/>
      <c r="CL8" s="67"/>
      <c r="CM8" s="67"/>
      <c r="CN8" s="67"/>
      <c r="CO8" s="67"/>
      <c r="CP8" s="67"/>
      <c r="CQ8" s="67"/>
      <c r="CR8" s="67"/>
      <c r="CS8" s="67"/>
      <c r="CT8" s="67"/>
      <c r="CU8" s="67"/>
      <c r="CV8" s="67"/>
      <c r="CW8" s="67"/>
      <c r="CX8" s="67"/>
      <c r="CY8" s="67"/>
      <c r="CZ8" s="67"/>
      <c r="DA8" s="67"/>
      <c r="DB8" s="67"/>
      <c r="DC8" s="67"/>
      <c r="DD8" s="67"/>
      <c r="DE8" s="67"/>
      <c r="DF8" s="67"/>
      <c r="DG8" s="67"/>
      <c r="DH8" s="67"/>
      <c r="DI8" s="67"/>
      <c r="DJ8" s="67"/>
      <c r="DK8" s="67"/>
      <c r="DL8" s="67"/>
      <c r="DM8" s="67"/>
      <c r="DN8" s="67"/>
      <c r="DO8" s="67"/>
      <c r="DP8" s="67"/>
      <c r="DQ8" s="67"/>
      <c r="DR8" s="67"/>
      <c r="DS8" s="67"/>
      <c r="DT8" s="67"/>
      <c r="DU8" s="67"/>
      <c r="DV8" s="67"/>
      <c r="DW8" s="67"/>
      <c r="DX8" s="67"/>
      <c r="DY8" s="67"/>
      <c r="DZ8" s="67"/>
      <c r="EA8" s="67"/>
      <c r="EB8" s="67"/>
      <c r="EC8" s="67"/>
      <c r="ED8" s="67"/>
      <c r="EE8" s="67"/>
      <c r="EF8" s="67"/>
      <c r="EG8" s="67"/>
      <c r="EH8" s="67"/>
      <c r="EI8" s="67"/>
      <c r="EJ8" s="67"/>
      <c r="EK8" s="67"/>
      <c r="EL8" s="67"/>
      <c r="EM8" s="67"/>
      <c r="EN8" s="67"/>
      <c r="EO8" s="67"/>
      <c r="EP8" s="67"/>
      <c r="EQ8" s="67"/>
      <c r="ER8" s="67"/>
      <c r="ES8" s="67"/>
      <c r="ET8" s="67"/>
      <c r="EU8" s="67"/>
      <c r="EV8" s="67"/>
      <c r="EW8" s="67"/>
      <c r="EX8" s="67"/>
      <c r="EY8" s="67"/>
      <c r="EZ8" s="67"/>
      <c r="FA8" s="67"/>
      <c r="FB8" s="67"/>
      <c r="FC8" s="67"/>
      <c r="FD8" s="67"/>
      <c r="FE8" s="67"/>
      <c r="FF8" s="67"/>
      <c r="FG8" s="67"/>
      <c r="FH8" s="67"/>
      <c r="FI8" s="67"/>
      <c r="FJ8" s="67"/>
      <c r="FK8" s="67"/>
      <c r="FL8" s="67"/>
      <c r="FM8" s="67"/>
      <c r="FN8" s="67"/>
      <c r="FO8" s="67"/>
      <c r="FP8" s="67"/>
      <c r="FQ8" s="67"/>
      <c r="FR8" s="67"/>
      <c r="FS8" s="67"/>
      <c r="FT8" s="67"/>
      <c r="FU8" s="67"/>
      <c r="FV8" s="67"/>
      <c r="FW8" s="67"/>
      <c r="FX8" s="67"/>
      <c r="FY8" s="67"/>
      <c r="FZ8" s="67"/>
      <c r="GA8" s="67"/>
      <c r="GB8" s="67"/>
      <c r="GC8" s="67"/>
      <c r="GD8" s="67"/>
      <c r="GE8" s="67"/>
      <c r="GF8" s="67"/>
      <c r="GG8" s="67"/>
      <c r="GH8" s="67"/>
      <c r="GI8" s="67"/>
      <c r="GJ8" s="67"/>
      <c r="GK8" s="67"/>
      <c r="GL8" s="67"/>
      <c r="GM8" s="67"/>
      <c r="GN8" s="67"/>
      <c r="GO8" s="67"/>
      <c r="GP8" s="67"/>
      <c r="GQ8" s="67"/>
      <c r="GR8" s="67"/>
      <c r="GS8" s="67"/>
      <c r="GT8" s="67"/>
      <c r="GU8" s="67"/>
      <c r="GV8" s="67"/>
      <c r="GW8" s="67"/>
      <c r="GX8" s="67"/>
      <c r="GY8" s="67"/>
      <c r="GZ8" s="67"/>
      <c r="HA8" s="67"/>
      <c r="HB8" s="67"/>
      <c r="HC8" s="67"/>
      <c r="HD8" s="67"/>
      <c r="HE8" s="67"/>
      <c r="HF8" s="67"/>
      <c r="HG8" s="67"/>
      <c r="HH8" s="67"/>
      <c r="HI8" s="67"/>
      <c r="HJ8" s="67"/>
      <c r="HK8" s="67"/>
      <c r="HL8" s="67"/>
      <c r="HM8" s="67"/>
      <c r="HN8" s="67"/>
      <c r="HO8" s="67"/>
      <c r="HP8" s="67"/>
      <c r="HQ8" s="67"/>
      <c r="HR8" s="67"/>
      <c r="HS8" s="67"/>
      <c r="HT8" s="67"/>
      <c r="HU8" s="67"/>
      <c r="HV8" s="67"/>
      <c r="HW8" s="67"/>
      <c r="HX8" s="67"/>
      <c r="HY8" s="67"/>
      <c r="HZ8" s="67"/>
    </row>
    <row r="9" s="30" customFormat="1" ht="22" customHeight="1" spans="1:234">
      <c r="A9" s="10"/>
      <c r="B9" s="10"/>
      <c r="C9" s="18" t="s">
        <v>99</v>
      </c>
      <c r="D9" s="19"/>
      <c r="E9" s="19"/>
      <c r="F9" s="19"/>
      <c r="G9" s="20"/>
      <c r="H9" s="16">
        <f>SUM(H5:H8)</f>
        <v>282.35</v>
      </c>
      <c r="I9" s="12"/>
      <c r="J9" s="43">
        <f>SUM(J5:J8)</f>
        <v>148924</v>
      </c>
      <c r="K9" s="68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67"/>
      <c r="Y9" s="67"/>
      <c r="Z9" s="67"/>
      <c r="AA9" s="67"/>
      <c r="AB9" s="67"/>
      <c r="AC9" s="67"/>
      <c r="AD9" s="67"/>
      <c r="AE9" s="67"/>
      <c r="AF9" s="67"/>
      <c r="AG9" s="67"/>
      <c r="AH9" s="67"/>
      <c r="AI9" s="67"/>
      <c r="AJ9" s="67"/>
      <c r="AK9" s="67"/>
      <c r="AL9" s="67"/>
      <c r="AM9" s="67"/>
      <c r="AN9" s="67"/>
      <c r="AO9" s="67"/>
      <c r="AP9" s="67"/>
      <c r="AQ9" s="67"/>
      <c r="AR9" s="67"/>
      <c r="AS9" s="67"/>
      <c r="AT9" s="67"/>
      <c r="AU9" s="67"/>
      <c r="AV9" s="67"/>
      <c r="AW9" s="67"/>
      <c r="AX9" s="67"/>
      <c r="AY9" s="67"/>
      <c r="AZ9" s="67"/>
      <c r="BA9" s="67"/>
      <c r="BB9" s="67"/>
      <c r="BC9" s="67"/>
      <c r="BD9" s="67"/>
      <c r="BE9" s="67"/>
      <c r="BF9" s="67"/>
      <c r="BG9" s="67"/>
      <c r="BH9" s="67"/>
      <c r="BI9" s="67"/>
      <c r="BJ9" s="67"/>
      <c r="BK9" s="67"/>
      <c r="BL9" s="67"/>
      <c r="BM9" s="67"/>
      <c r="BN9" s="67"/>
      <c r="BO9" s="67"/>
      <c r="BP9" s="67"/>
      <c r="BQ9" s="67"/>
      <c r="BR9" s="67"/>
      <c r="BS9" s="67"/>
      <c r="BT9" s="67"/>
      <c r="BU9" s="67"/>
      <c r="BV9" s="67"/>
      <c r="BW9" s="67"/>
      <c r="BX9" s="67"/>
      <c r="BY9" s="67"/>
      <c r="BZ9" s="67"/>
      <c r="CA9" s="67"/>
      <c r="CB9" s="67"/>
      <c r="CC9" s="67"/>
      <c r="CD9" s="67"/>
      <c r="CE9" s="67"/>
      <c r="CF9" s="67"/>
      <c r="CG9" s="67"/>
      <c r="CH9" s="67"/>
      <c r="CI9" s="67"/>
      <c r="CJ9" s="67"/>
      <c r="CK9" s="67"/>
      <c r="CL9" s="67"/>
      <c r="CM9" s="67"/>
      <c r="CN9" s="67"/>
      <c r="CO9" s="67"/>
      <c r="CP9" s="67"/>
      <c r="CQ9" s="67"/>
      <c r="CR9" s="67"/>
      <c r="CS9" s="67"/>
      <c r="CT9" s="67"/>
      <c r="CU9" s="67"/>
      <c r="CV9" s="67"/>
      <c r="CW9" s="67"/>
      <c r="CX9" s="67"/>
      <c r="CY9" s="67"/>
      <c r="CZ9" s="67"/>
      <c r="DA9" s="67"/>
      <c r="DB9" s="67"/>
      <c r="DC9" s="67"/>
      <c r="DD9" s="67"/>
      <c r="DE9" s="67"/>
      <c r="DF9" s="67"/>
      <c r="DG9" s="67"/>
      <c r="DH9" s="67"/>
      <c r="DI9" s="67"/>
      <c r="DJ9" s="67"/>
      <c r="DK9" s="67"/>
      <c r="DL9" s="67"/>
      <c r="DM9" s="67"/>
      <c r="DN9" s="67"/>
      <c r="DO9" s="67"/>
      <c r="DP9" s="67"/>
      <c r="DQ9" s="67"/>
      <c r="DR9" s="67"/>
      <c r="DS9" s="67"/>
      <c r="DT9" s="67"/>
      <c r="DU9" s="67"/>
      <c r="DV9" s="67"/>
      <c r="DW9" s="67"/>
      <c r="DX9" s="67"/>
      <c r="DY9" s="67"/>
      <c r="DZ9" s="67"/>
      <c r="EA9" s="67"/>
      <c r="EB9" s="67"/>
      <c r="EC9" s="67"/>
      <c r="ED9" s="67"/>
      <c r="EE9" s="67"/>
      <c r="EF9" s="67"/>
      <c r="EG9" s="67"/>
      <c r="EH9" s="67"/>
      <c r="EI9" s="67"/>
      <c r="EJ9" s="67"/>
      <c r="EK9" s="67"/>
      <c r="EL9" s="67"/>
      <c r="EM9" s="67"/>
      <c r="EN9" s="67"/>
      <c r="EO9" s="67"/>
      <c r="EP9" s="67"/>
      <c r="EQ9" s="67"/>
      <c r="ER9" s="67"/>
      <c r="ES9" s="67"/>
      <c r="ET9" s="67"/>
      <c r="EU9" s="67"/>
      <c r="EV9" s="67"/>
      <c r="EW9" s="67"/>
      <c r="EX9" s="67"/>
      <c r="EY9" s="67"/>
      <c r="EZ9" s="67"/>
      <c r="FA9" s="67"/>
      <c r="FB9" s="67"/>
      <c r="FC9" s="67"/>
      <c r="FD9" s="67"/>
      <c r="FE9" s="67"/>
      <c r="FF9" s="67"/>
      <c r="FG9" s="67"/>
      <c r="FH9" s="67"/>
      <c r="FI9" s="67"/>
      <c r="FJ9" s="67"/>
      <c r="FK9" s="67"/>
      <c r="FL9" s="67"/>
      <c r="FM9" s="67"/>
      <c r="FN9" s="67"/>
      <c r="FO9" s="67"/>
      <c r="FP9" s="67"/>
      <c r="FQ9" s="67"/>
      <c r="FR9" s="67"/>
      <c r="FS9" s="67"/>
      <c r="FT9" s="67"/>
      <c r="FU9" s="67"/>
      <c r="FV9" s="67"/>
      <c r="FW9" s="67"/>
      <c r="FX9" s="67"/>
      <c r="FY9" s="67"/>
      <c r="FZ9" s="67"/>
      <c r="GA9" s="67"/>
      <c r="GB9" s="67"/>
      <c r="GC9" s="67"/>
      <c r="GD9" s="67"/>
      <c r="GE9" s="67"/>
      <c r="GF9" s="67"/>
      <c r="GG9" s="67"/>
      <c r="GH9" s="67"/>
      <c r="GI9" s="67"/>
      <c r="GJ9" s="67"/>
      <c r="GK9" s="67"/>
      <c r="GL9" s="67"/>
      <c r="GM9" s="67"/>
      <c r="GN9" s="67"/>
      <c r="GO9" s="67"/>
      <c r="GP9" s="67"/>
      <c r="GQ9" s="67"/>
      <c r="GR9" s="67"/>
      <c r="GS9" s="67"/>
      <c r="GT9" s="67"/>
      <c r="GU9" s="67"/>
      <c r="GV9" s="67"/>
      <c r="GW9" s="67"/>
      <c r="GX9" s="67"/>
      <c r="GY9" s="67"/>
      <c r="GZ9" s="67"/>
      <c r="HA9" s="67"/>
      <c r="HB9" s="67"/>
      <c r="HC9" s="67"/>
      <c r="HD9" s="67"/>
      <c r="HE9" s="67"/>
      <c r="HF9" s="67"/>
      <c r="HG9" s="67"/>
      <c r="HH9" s="67"/>
      <c r="HI9" s="67"/>
      <c r="HJ9" s="67"/>
      <c r="HK9" s="67"/>
      <c r="HL9" s="67"/>
      <c r="HM9" s="67"/>
      <c r="HN9" s="67"/>
      <c r="HO9" s="67"/>
      <c r="HP9" s="67"/>
      <c r="HQ9" s="67"/>
      <c r="HR9" s="67"/>
      <c r="HS9" s="67"/>
      <c r="HT9" s="67"/>
      <c r="HU9" s="67"/>
      <c r="HV9" s="67"/>
      <c r="HW9" s="67"/>
      <c r="HX9" s="67"/>
      <c r="HY9" s="67"/>
      <c r="HZ9" s="67"/>
    </row>
    <row r="10" s="59" customFormat="1" ht="22" customHeight="1" spans="1:11">
      <c r="A10" s="71" t="s">
        <v>100</v>
      </c>
      <c r="B10" s="23"/>
      <c r="C10" s="23"/>
      <c r="D10" s="23"/>
      <c r="E10" s="23"/>
      <c r="F10" s="23"/>
      <c r="G10" s="23"/>
      <c r="H10" s="65"/>
      <c r="I10" s="65"/>
      <c r="J10" s="65"/>
      <c r="K10" s="70"/>
    </row>
    <row r="11" s="30" customFormat="1" ht="22" customHeight="1" spans="1:11">
      <c r="A11" s="10" t="s">
        <v>101</v>
      </c>
      <c r="B11" s="11" t="s">
        <v>102</v>
      </c>
      <c r="C11" s="16" t="s">
        <v>103</v>
      </c>
      <c r="D11" s="16"/>
      <c r="E11" s="16"/>
      <c r="F11" s="16"/>
      <c r="G11" s="16" t="s">
        <v>104</v>
      </c>
      <c r="H11" s="12" t="s">
        <v>105</v>
      </c>
      <c r="I11" s="11" t="s">
        <v>88</v>
      </c>
      <c r="J11" s="41" t="s">
        <v>89</v>
      </c>
      <c r="K11" s="10" t="s">
        <v>106</v>
      </c>
    </row>
    <row r="12" s="30" customFormat="1" ht="18" customHeight="1" spans="1:234">
      <c r="A12" s="10">
        <v>1</v>
      </c>
      <c r="B12" s="10" t="s">
        <v>204</v>
      </c>
      <c r="C12" s="10" t="s">
        <v>167</v>
      </c>
      <c r="D12" s="10"/>
      <c r="E12" s="10"/>
      <c r="F12" s="10"/>
      <c r="G12" s="16" t="s">
        <v>109</v>
      </c>
      <c r="H12" s="12">
        <v>38.4</v>
      </c>
      <c r="I12" s="25">
        <v>110</v>
      </c>
      <c r="J12" s="41">
        <f>I12*H12</f>
        <v>4224</v>
      </c>
      <c r="K12" s="68"/>
      <c r="L12" s="67"/>
      <c r="M12" s="67"/>
      <c r="N12" s="67"/>
      <c r="O12" s="67"/>
      <c r="P12" s="67"/>
      <c r="Q12" s="67"/>
      <c r="R12" s="67"/>
      <c r="S12" s="67"/>
      <c r="T12" s="67"/>
      <c r="U12" s="67"/>
      <c r="V12" s="67"/>
      <c r="W12" s="67"/>
      <c r="X12" s="67"/>
      <c r="Y12" s="67"/>
      <c r="Z12" s="67"/>
      <c r="AA12" s="67"/>
      <c r="AB12" s="67"/>
      <c r="AC12" s="67"/>
      <c r="AD12" s="67"/>
      <c r="AE12" s="67"/>
      <c r="AF12" s="67"/>
      <c r="AG12" s="67"/>
      <c r="AH12" s="67"/>
      <c r="AI12" s="67"/>
      <c r="AJ12" s="67"/>
      <c r="AK12" s="67"/>
      <c r="AL12" s="67"/>
      <c r="AM12" s="67"/>
      <c r="AN12" s="67"/>
      <c r="AO12" s="67"/>
      <c r="AP12" s="67"/>
      <c r="AQ12" s="67"/>
      <c r="AR12" s="67"/>
      <c r="AS12" s="67"/>
      <c r="AT12" s="67"/>
      <c r="AU12" s="67"/>
      <c r="AV12" s="67"/>
      <c r="AW12" s="67"/>
      <c r="AX12" s="67"/>
      <c r="AY12" s="67"/>
      <c r="AZ12" s="67"/>
      <c r="BA12" s="67"/>
      <c r="BB12" s="67"/>
      <c r="BC12" s="67"/>
      <c r="BD12" s="67"/>
      <c r="BE12" s="67"/>
      <c r="BF12" s="67"/>
      <c r="BG12" s="67"/>
      <c r="BH12" s="67"/>
      <c r="BI12" s="67"/>
      <c r="BJ12" s="67"/>
      <c r="BK12" s="67"/>
      <c r="BL12" s="67"/>
      <c r="BM12" s="67"/>
      <c r="BN12" s="67"/>
      <c r="BO12" s="67"/>
      <c r="BP12" s="67"/>
      <c r="BQ12" s="67"/>
      <c r="BR12" s="67"/>
      <c r="BS12" s="67"/>
      <c r="BT12" s="67"/>
      <c r="BU12" s="67"/>
      <c r="BV12" s="67"/>
      <c r="BW12" s="67"/>
      <c r="BX12" s="67"/>
      <c r="BY12" s="67"/>
      <c r="BZ12" s="67"/>
      <c r="CA12" s="67"/>
      <c r="CB12" s="67"/>
      <c r="CC12" s="67"/>
      <c r="CD12" s="67"/>
      <c r="CE12" s="67"/>
      <c r="CF12" s="67"/>
      <c r="CG12" s="67"/>
      <c r="CH12" s="67"/>
      <c r="CI12" s="67"/>
      <c r="CJ12" s="67"/>
      <c r="CK12" s="67"/>
      <c r="CL12" s="67"/>
      <c r="CM12" s="67"/>
      <c r="CN12" s="67"/>
      <c r="CO12" s="67"/>
      <c r="CP12" s="67"/>
      <c r="CQ12" s="67"/>
      <c r="CR12" s="67"/>
      <c r="CS12" s="67"/>
      <c r="CT12" s="67"/>
      <c r="CU12" s="67"/>
      <c r="CV12" s="67"/>
      <c r="CW12" s="67"/>
      <c r="CX12" s="67"/>
      <c r="CY12" s="67"/>
      <c r="CZ12" s="67"/>
      <c r="DA12" s="67"/>
      <c r="DB12" s="67"/>
      <c r="DC12" s="67"/>
      <c r="DD12" s="67"/>
      <c r="DE12" s="67"/>
      <c r="DF12" s="67"/>
      <c r="DG12" s="67"/>
      <c r="DH12" s="67"/>
      <c r="DI12" s="67"/>
      <c r="DJ12" s="67"/>
      <c r="DK12" s="67"/>
      <c r="DL12" s="67"/>
      <c r="DM12" s="67"/>
      <c r="DN12" s="67"/>
      <c r="DO12" s="67"/>
      <c r="DP12" s="67"/>
      <c r="DQ12" s="67"/>
      <c r="DR12" s="67"/>
      <c r="DS12" s="67"/>
      <c r="DT12" s="67"/>
      <c r="DU12" s="67"/>
      <c r="DV12" s="67"/>
      <c r="DW12" s="67"/>
      <c r="DX12" s="67"/>
      <c r="DY12" s="67"/>
      <c r="DZ12" s="67"/>
      <c r="EA12" s="67"/>
      <c r="EB12" s="67"/>
      <c r="EC12" s="67"/>
      <c r="ED12" s="67"/>
      <c r="EE12" s="67"/>
      <c r="EF12" s="67"/>
      <c r="EG12" s="67"/>
      <c r="EH12" s="67"/>
      <c r="EI12" s="67"/>
      <c r="EJ12" s="67"/>
      <c r="EK12" s="67"/>
      <c r="EL12" s="67"/>
      <c r="EM12" s="67"/>
      <c r="EN12" s="67"/>
      <c r="EO12" s="67"/>
      <c r="EP12" s="67"/>
      <c r="EQ12" s="67"/>
      <c r="ER12" s="67"/>
      <c r="ES12" s="67"/>
      <c r="ET12" s="67"/>
      <c r="EU12" s="67"/>
      <c r="EV12" s="67"/>
      <c r="EW12" s="67"/>
      <c r="EX12" s="67"/>
      <c r="EY12" s="67"/>
      <c r="EZ12" s="67"/>
      <c r="FA12" s="67"/>
      <c r="FB12" s="67"/>
      <c r="FC12" s="67"/>
      <c r="FD12" s="67"/>
      <c r="FE12" s="67"/>
      <c r="FF12" s="67"/>
      <c r="FG12" s="67"/>
      <c r="FH12" s="67"/>
      <c r="FI12" s="67"/>
      <c r="FJ12" s="67"/>
      <c r="FK12" s="67"/>
      <c r="FL12" s="67"/>
      <c r="FM12" s="67"/>
      <c r="FN12" s="67"/>
      <c r="FO12" s="67"/>
      <c r="FP12" s="67"/>
      <c r="FQ12" s="67"/>
      <c r="FR12" s="67"/>
      <c r="FS12" s="67"/>
      <c r="FT12" s="67"/>
      <c r="FU12" s="67"/>
      <c r="FV12" s="67"/>
      <c r="FW12" s="67"/>
      <c r="FX12" s="67"/>
      <c r="FY12" s="67"/>
      <c r="FZ12" s="67"/>
      <c r="GA12" s="67"/>
      <c r="GB12" s="67"/>
      <c r="GC12" s="67"/>
      <c r="GD12" s="67"/>
      <c r="GE12" s="67"/>
      <c r="GF12" s="67"/>
      <c r="GG12" s="67"/>
      <c r="GH12" s="67"/>
      <c r="GI12" s="67"/>
      <c r="GJ12" s="67"/>
      <c r="GK12" s="67"/>
      <c r="GL12" s="67"/>
      <c r="GM12" s="67"/>
      <c r="GN12" s="67"/>
      <c r="GO12" s="67"/>
      <c r="GP12" s="67"/>
      <c r="GQ12" s="67"/>
      <c r="GR12" s="67"/>
      <c r="GS12" s="67"/>
      <c r="GT12" s="67"/>
      <c r="GU12" s="67"/>
      <c r="GV12" s="67"/>
      <c r="GW12" s="67"/>
      <c r="GX12" s="67"/>
      <c r="GY12" s="67"/>
      <c r="GZ12" s="67"/>
      <c r="HA12" s="67"/>
      <c r="HB12" s="67"/>
      <c r="HC12" s="67"/>
      <c r="HD12" s="67"/>
      <c r="HE12" s="67"/>
      <c r="HF12" s="67"/>
      <c r="HG12" s="67"/>
      <c r="HH12" s="67"/>
      <c r="HI12" s="67"/>
      <c r="HJ12" s="67"/>
      <c r="HK12" s="67"/>
      <c r="HL12" s="67"/>
      <c r="HM12" s="67"/>
      <c r="HN12" s="67"/>
      <c r="HO12" s="67"/>
      <c r="HP12" s="67"/>
      <c r="HQ12" s="67"/>
      <c r="HR12" s="67"/>
      <c r="HS12" s="67"/>
      <c r="HT12" s="67"/>
      <c r="HU12" s="67"/>
      <c r="HV12" s="67"/>
      <c r="HW12" s="67"/>
      <c r="HX12" s="67"/>
      <c r="HY12" s="67"/>
      <c r="HZ12" s="67"/>
    </row>
    <row r="13" s="30" customFormat="1" ht="30" customHeight="1" spans="1:234">
      <c r="A13" s="10"/>
      <c r="B13" s="10"/>
      <c r="C13" s="10"/>
      <c r="D13" s="10"/>
      <c r="E13" s="10"/>
      <c r="F13" s="10"/>
      <c r="G13" s="16"/>
      <c r="H13" s="25"/>
      <c r="I13" s="25"/>
      <c r="J13" s="41"/>
      <c r="K13" s="68"/>
      <c r="L13" s="67"/>
      <c r="M13" s="67"/>
      <c r="N13" s="67"/>
      <c r="O13" s="67"/>
      <c r="P13" s="67"/>
      <c r="Q13" s="67"/>
      <c r="R13" s="67"/>
      <c r="S13" s="67"/>
      <c r="T13" s="67"/>
      <c r="U13" s="67"/>
      <c r="V13" s="67"/>
      <c r="W13" s="67"/>
      <c r="X13" s="67"/>
      <c r="Y13" s="67"/>
      <c r="Z13" s="67"/>
      <c r="AA13" s="67"/>
      <c r="AB13" s="67"/>
      <c r="AC13" s="67"/>
      <c r="AD13" s="67"/>
      <c r="AE13" s="67"/>
      <c r="AF13" s="67"/>
      <c r="AG13" s="67"/>
      <c r="AH13" s="67"/>
      <c r="AI13" s="67"/>
      <c r="AJ13" s="67"/>
      <c r="AK13" s="67"/>
      <c r="AL13" s="67"/>
      <c r="AM13" s="67"/>
      <c r="AN13" s="67"/>
      <c r="AO13" s="67"/>
      <c r="AP13" s="67"/>
      <c r="AQ13" s="67"/>
      <c r="AR13" s="67"/>
      <c r="AS13" s="67"/>
      <c r="AT13" s="67"/>
      <c r="AU13" s="67"/>
      <c r="AV13" s="67"/>
      <c r="AW13" s="67"/>
      <c r="AX13" s="67"/>
      <c r="AY13" s="67"/>
      <c r="AZ13" s="67"/>
      <c r="BA13" s="67"/>
      <c r="BB13" s="67"/>
      <c r="BC13" s="67"/>
      <c r="BD13" s="67"/>
      <c r="BE13" s="67"/>
      <c r="BF13" s="67"/>
      <c r="BG13" s="67"/>
      <c r="BH13" s="67"/>
      <c r="BI13" s="67"/>
      <c r="BJ13" s="67"/>
      <c r="BK13" s="67"/>
      <c r="BL13" s="67"/>
      <c r="BM13" s="67"/>
      <c r="BN13" s="67"/>
      <c r="BO13" s="67"/>
      <c r="BP13" s="67"/>
      <c r="BQ13" s="67"/>
      <c r="BR13" s="67"/>
      <c r="BS13" s="67"/>
      <c r="BT13" s="67"/>
      <c r="BU13" s="67"/>
      <c r="BV13" s="67"/>
      <c r="BW13" s="67"/>
      <c r="BX13" s="67"/>
      <c r="BY13" s="67"/>
      <c r="BZ13" s="67"/>
      <c r="CA13" s="67"/>
      <c r="CB13" s="67"/>
      <c r="CC13" s="67"/>
      <c r="CD13" s="67"/>
      <c r="CE13" s="67"/>
      <c r="CF13" s="67"/>
      <c r="CG13" s="67"/>
      <c r="CH13" s="67"/>
      <c r="CI13" s="67"/>
      <c r="CJ13" s="67"/>
      <c r="CK13" s="67"/>
      <c r="CL13" s="67"/>
      <c r="CM13" s="67"/>
      <c r="CN13" s="67"/>
      <c r="CO13" s="67"/>
      <c r="CP13" s="67"/>
      <c r="CQ13" s="67"/>
      <c r="CR13" s="67"/>
      <c r="CS13" s="67"/>
      <c r="CT13" s="67"/>
      <c r="CU13" s="67"/>
      <c r="CV13" s="67"/>
      <c r="CW13" s="67"/>
      <c r="CX13" s="67"/>
      <c r="CY13" s="67"/>
      <c r="CZ13" s="67"/>
      <c r="DA13" s="67"/>
      <c r="DB13" s="67"/>
      <c r="DC13" s="67"/>
      <c r="DD13" s="67"/>
      <c r="DE13" s="67"/>
      <c r="DF13" s="67"/>
      <c r="DG13" s="67"/>
      <c r="DH13" s="67"/>
      <c r="DI13" s="67"/>
      <c r="DJ13" s="67"/>
      <c r="DK13" s="67"/>
      <c r="DL13" s="67"/>
      <c r="DM13" s="67"/>
      <c r="DN13" s="67"/>
      <c r="DO13" s="67"/>
      <c r="DP13" s="67"/>
      <c r="DQ13" s="67"/>
      <c r="DR13" s="67"/>
      <c r="DS13" s="67"/>
      <c r="DT13" s="67"/>
      <c r="DU13" s="67"/>
      <c r="DV13" s="67"/>
      <c r="DW13" s="67"/>
      <c r="DX13" s="67"/>
      <c r="DY13" s="67"/>
      <c r="DZ13" s="67"/>
      <c r="EA13" s="67"/>
      <c r="EB13" s="67"/>
      <c r="EC13" s="67"/>
      <c r="ED13" s="67"/>
      <c r="EE13" s="67"/>
      <c r="EF13" s="67"/>
      <c r="EG13" s="67"/>
      <c r="EH13" s="67"/>
      <c r="EI13" s="67"/>
      <c r="EJ13" s="67"/>
      <c r="EK13" s="67"/>
      <c r="EL13" s="67"/>
      <c r="EM13" s="67"/>
      <c r="EN13" s="67"/>
      <c r="EO13" s="67"/>
      <c r="EP13" s="67"/>
      <c r="EQ13" s="67"/>
      <c r="ER13" s="67"/>
      <c r="ES13" s="67"/>
      <c r="ET13" s="67"/>
      <c r="EU13" s="67"/>
      <c r="EV13" s="67"/>
      <c r="EW13" s="67"/>
      <c r="EX13" s="67"/>
      <c r="EY13" s="67"/>
      <c r="EZ13" s="67"/>
      <c r="FA13" s="67"/>
      <c r="FB13" s="67"/>
      <c r="FC13" s="67"/>
      <c r="FD13" s="67"/>
      <c r="FE13" s="67"/>
      <c r="FF13" s="67"/>
      <c r="FG13" s="67"/>
      <c r="FH13" s="67"/>
      <c r="FI13" s="67"/>
      <c r="FJ13" s="67"/>
      <c r="FK13" s="67"/>
      <c r="FL13" s="67"/>
      <c r="FM13" s="67"/>
      <c r="FN13" s="67"/>
      <c r="FO13" s="67"/>
      <c r="FP13" s="67"/>
      <c r="FQ13" s="67"/>
      <c r="FR13" s="67"/>
      <c r="FS13" s="67"/>
      <c r="FT13" s="67"/>
      <c r="FU13" s="67"/>
      <c r="FV13" s="67"/>
      <c r="FW13" s="67"/>
      <c r="FX13" s="67"/>
      <c r="FY13" s="67"/>
      <c r="FZ13" s="67"/>
      <c r="GA13" s="67"/>
      <c r="GB13" s="67"/>
      <c r="GC13" s="67"/>
      <c r="GD13" s="67"/>
      <c r="GE13" s="67"/>
      <c r="GF13" s="67"/>
      <c r="GG13" s="67"/>
      <c r="GH13" s="67"/>
      <c r="GI13" s="67"/>
      <c r="GJ13" s="67"/>
      <c r="GK13" s="67"/>
      <c r="GL13" s="67"/>
      <c r="GM13" s="67"/>
      <c r="GN13" s="67"/>
      <c r="GO13" s="67"/>
      <c r="GP13" s="67"/>
      <c r="GQ13" s="67"/>
      <c r="GR13" s="67"/>
      <c r="GS13" s="67"/>
      <c r="GT13" s="67"/>
      <c r="GU13" s="67"/>
      <c r="GV13" s="67"/>
      <c r="GW13" s="67"/>
      <c r="GX13" s="67"/>
      <c r="GY13" s="67"/>
      <c r="GZ13" s="67"/>
      <c r="HA13" s="67"/>
      <c r="HB13" s="67"/>
      <c r="HC13" s="67"/>
      <c r="HD13" s="67"/>
      <c r="HE13" s="67"/>
      <c r="HF13" s="67"/>
      <c r="HG13" s="67"/>
      <c r="HH13" s="67"/>
      <c r="HI13" s="67"/>
      <c r="HJ13" s="67"/>
      <c r="HK13" s="67"/>
      <c r="HL13" s="67"/>
      <c r="HM13" s="67"/>
      <c r="HN13" s="67"/>
      <c r="HO13" s="67"/>
      <c r="HP13" s="67"/>
      <c r="HQ13" s="67"/>
      <c r="HR13" s="67"/>
      <c r="HS13" s="67"/>
      <c r="HT13" s="67"/>
      <c r="HU13" s="67"/>
      <c r="HV13" s="67"/>
      <c r="HW13" s="67"/>
      <c r="HX13" s="67"/>
      <c r="HY13" s="67"/>
      <c r="HZ13" s="67"/>
    </row>
    <row r="14" s="30" customFormat="1" ht="26" customHeight="1" spans="1:11">
      <c r="A14" s="10"/>
      <c r="B14" s="9" t="s">
        <v>99</v>
      </c>
      <c r="C14" s="9"/>
      <c r="D14" s="9"/>
      <c r="E14" s="9"/>
      <c r="F14" s="9"/>
      <c r="G14" s="12"/>
      <c r="H14" s="12"/>
      <c r="I14" s="12"/>
      <c r="J14" s="40">
        <f>SUM(J12:J13)</f>
        <v>4224</v>
      </c>
      <c r="K14" s="10"/>
    </row>
    <row r="15" s="30" customFormat="1" ht="25" customHeight="1" spans="1:11">
      <c r="A15" s="10"/>
      <c r="B15" s="26" t="s">
        <v>115</v>
      </c>
      <c r="C15" s="27"/>
      <c r="D15" s="27"/>
      <c r="E15" s="27"/>
      <c r="F15" s="28"/>
      <c r="G15" s="29"/>
      <c r="H15" s="29"/>
      <c r="I15" s="12"/>
      <c r="J15" s="40">
        <f>J14+J9</f>
        <v>153148</v>
      </c>
      <c r="K15" s="10"/>
    </row>
    <row r="16" s="30" customFormat="1" ht="19.5" customHeight="1" spans="3:10">
      <c r="C16" s="31"/>
      <c r="D16" s="32"/>
      <c r="E16" s="32"/>
      <c r="F16" s="32"/>
      <c r="G16" s="33" t="s">
        <v>116</v>
      </c>
      <c r="H16" s="33"/>
      <c r="I16" s="33"/>
      <c r="J16" s="33"/>
    </row>
    <row r="17" s="30" customFormat="1" ht="19.5" customHeight="1" spans="2:10">
      <c r="B17" s="34"/>
      <c r="C17" s="35"/>
      <c r="D17" s="36"/>
      <c r="E17" s="36"/>
      <c r="F17" s="36"/>
      <c r="G17" s="37">
        <v>44768</v>
      </c>
      <c r="H17" s="37"/>
      <c r="I17" s="37"/>
      <c r="J17" s="37"/>
    </row>
    <row r="18" s="30" customFormat="1" ht="27" customHeight="1" spans="4:9">
      <c r="D18" s="60"/>
      <c r="E18" s="60"/>
      <c r="F18" s="60"/>
      <c r="G18" s="60"/>
      <c r="H18" s="60"/>
      <c r="I18" s="61"/>
    </row>
    <row r="19" s="30" customFormat="1" ht="24" customHeight="1" spans="4:9">
      <c r="D19" s="60"/>
      <c r="E19" s="60"/>
      <c r="F19" s="60"/>
      <c r="G19" s="60"/>
      <c r="H19" s="60"/>
      <c r="I19" s="61"/>
    </row>
  </sheetData>
  <mergeCells count="20">
    <mergeCell ref="A1:K1"/>
    <mergeCell ref="E2:F2"/>
    <mergeCell ref="H2:I2"/>
    <mergeCell ref="A3:K3"/>
    <mergeCell ref="C4:G4"/>
    <mergeCell ref="C5:G5"/>
    <mergeCell ref="C6:G6"/>
    <mergeCell ref="C7:G7"/>
    <mergeCell ref="C8:G8"/>
    <mergeCell ref="C9:G9"/>
    <mergeCell ref="A10:K10"/>
    <mergeCell ref="C11:F11"/>
    <mergeCell ref="C12:F12"/>
    <mergeCell ref="C13:F13"/>
    <mergeCell ref="B14:F14"/>
    <mergeCell ref="B15:F15"/>
    <mergeCell ref="C16:D16"/>
    <mergeCell ref="G16:J16"/>
    <mergeCell ref="C17:D17"/>
    <mergeCell ref="G17:J17"/>
  </mergeCells>
  <printOptions horizontalCentered="1"/>
  <pageMargins left="0.314583333333333" right="0.314583333333333" top="0.786805555555556" bottom="0.708333333333333" header="0.5" footer="0.5"/>
  <pageSetup paperSize="9" orientation="landscape" horizontalDpi="600"/>
  <headerFooter>
    <oddFooter>&amp;C第 &amp;P 页，共 &amp;N 页</oddFooter>
  </headerFooter>
</worksheet>
</file>

<file path=xl/worksheets/sheet5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IA19"/>
  <sheetViews>
    <sheetView workbookViewId="0">
      <selection activeCell="E220" sqref="E220"/>
    </sheetView>
  </sheetViews>
  <sheetFormatPr defaultColWidth="9" defaultRowHeight="12.75"/>
  <cols>
    <col min="1" max="1" width="6.875" style="30" customWidth="1"/>
    <col min="2" max="2" width="9.5" style="30" customWidth="1"/>
    <col min="3" max="3" width="12.375" style="30" customWidth="1"/>
    <col min="4" max="4" width="12.625" style="60" customWidth="1"/>
    <col min="5" max="5" width="7.875" style="60" customWidth="1"/>
    <col min="6" max="6" width="11.625" style="60" customWidth="1"/>
    <col min="7" max="7" width="10.875" style="60" customWidth="1"/>
    <col min="8" max="8" width="14.375" style="60" customWidth="1"/>
    <col min="9" max="9" width="14.875" style="61" customWidth="1"/>
    <col min="10" max="10" width="17.125" style="30" customWidth="1"/>
    <col min="11" max="11" width="21.625" style="30" customWidth="1"/>
    <col min="12" max="12" width="13" style="30" customWidth="1"/>
    <col min="13" max="32" width="9" style="30"/>
    <col min="33" max="16384" width="5.625" style="30"/>
  </cols>
  <sheetData>
    <row r="1" s="58" customFormat="1" ht="30" customHeight="1" spans="1:227">
      <c r="A1" s="4" t="s">
        <v>74</v>
      </c>
      <c r="B1" s="5"/>
      <c r="C1" s="5"/>
      <c r="D1" s="5"/>
      <c r="E1" s="5"/>
      <c r="F1" s="5"/>
      <c r="G1" s="5"/>
      <c r="H1" s="5"/>
      <c r="I1" s="5"/>
      <c r="J1" s="5"/>
      <c r="K1" s="5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  <c r="AB1" s="66"/>
      <c r="AC1" s="66"/>
      <c r="AD1" s="66"/>
      <c r="AE1" s="66"/>
      <c r="AF1" s="66"/>
      <c r="AG1" s="66"/>
      <c r="AH1" s="66"/>
      <c r="AI1" s="66"/>
      <c r="AJ1" s="66"/>
      <c r="AK1" s="66"/>
      <c r="AL1" s="66"/>
      <c r="AM1" s="66"/>
      <c r="AN1" s="66"/>
      <c r="AO1" s="66"/>
      <c r="AP1" s="66"/>
      <c r="AQ1" s="66"/>
      <c r="AR1" s="66"/>
      <c r="AS1" s="66"/>
      <c r="AT1" s="66"/>
      <c r="AU1" s="66"/>
      <c r="AV1" s="66"/>
      <c r="AW1" s="66"/>
      <c r="AX1" s="66"/>
      <c r="AY1" s="66"/>
      <c r="AZ1" s="66"/>
      <c r="BA1" s="66"/>
      <c r="BB1" s="66"/>
      <c r="BC1" s="66"/>
      <c r="BD1" s="66"/>
      <c r="BE1" s="66"/>
      <c r="BF1" s="66"/>
      <c r="BG1" s="66"/>
      <c r="BH1" s="66"/>
      <c r="BI1" s="66"/>
      <c r="BJ1" s="66"/>
      <c r="BK1" s="66"/>
      <c r="BL1" s="66"/>
      <c r="BM1" s="66"/>
      <c r="BN1" s="66"/>
      <c r="BO1" s="66"/>
      <c r="BP1" s="66"/>
      <c r="BQ1" s="66"/>
      <c r="BR1" s="66"/>
      <c r="BS1" s="66"/>
      <c r="BT1" s="66"/>
      <c r="BU1" s="66"/>
      <c r="BV1" s="66"/>
      <c r="BW1" s="66"/>
      <c r="BX1" s="66"/>
      <c r="BY1" s="66"/>
      <c r="BZ1" s="66"/>
      <c r="CA1" s="66"/>
      <c r="CB1" s="66"/>
      <c r="CC1" s="66"/>
      <c r="CD1" s="66"/>
      <c r="CE1" s="66"/>
      <c r="CF1" s="66"/>
      <c r="CG1" s="66"/>
      <c r="CH1" s="66"/>
      <c r="CI1" s="66"/>
      <c r="CJ1" s="66"/>
      <c r="CK1" s="66"/>
      <c r="CL1" s="66"/>
      <c r="CM1" s="66"/>
      <c r="CN1" s="66"/>
      <c r="CO1" s="66"/>
      <c r="CP1" s="66"/>
      <c r="CQ1" s="66"/>
      <c r="CR1" s="66"/>
      <c r="CS1" s="66"/>
      <c r="CT1" s="66"/>
      <c r="CU1" s="66"/>
      <c r="CV1" s="66"/>
      <c r="CW1" s="66"/>
      <c r="CX1" s="66"/>
      <c r="CY1" s="66"/>
      <c r="CZ1" s="66"/>
      <c r="DA1" s="66"/>
      <c r="DB1" s="66"/>
      <c r="DC1" s="66"/>
      <c r="DD1" s="66"/>
      <c r="DE1" s="66"/>
      <c r="DF1" s="66"/>
      <c r="DG1" s="66"/>
      <c r="DH1" s="66"/>
      <c r="DI1" s="66"/>
      <c r="DJ1" s="66"/>
      <c r="DK1" s="66"/>
      <c r="DL1" s="66"/>
      <c r="DM1" s="66"/>
      <c r="DN1" s="66"/>
      <c r="DO1" s="66"/>
      <c r="DP1" s="66"/>
      <c r="DQ1" s="66"/>
      <c r="DR1" s="66"/>
      <c r="DS1" s="66"/>
      <c r="DT1" s="66"/>
      <c r="DU1" s="66"/>
      <c r="DV1" s="66"/>
      <c r="DW1" s="66"/>
      <c r="DX1" s="66"/>
      <c r="DY1" s="66"/>
      <c r="DZ1" s="66"/>
      <c r="EA1" s="66"/>
      <c r="EB1" s="66"/>
      <c r="EC1" s="66"/>
      <c r="ED1" s="66"/>
      <c r="EE1" s="66"/>
      <c r="EF1" s="66"/>
      <c r="EG1" s="66"/>
      <c r="EH1" s="66"/>
      <c r="EI1" s="66"/>
      <c r="EJ1" s="66"/>
      <c r="EK1" s="66"/>
      <c r="EL1" s="66"/>
      <c r="EM1" s="66"/>
      <c r="EN1" s="66"/>
      <c r="EO1" s="66"/>
      <c r="EP1" s="66"/>
      <c r="EQ1" s="66"/>
      <c r="ER1" s="66"/>
      <c r="ES1" s="66"/>
      <c r="ET1" s="66"/>
      <c r="EU1" s="66"/>
      <c r="EV1" s="66"/>
      <c r="EW1" s="66"/>
      <c r="EX1" s="66"/>
      <c r="EY1" s="66"/>
      <c r="EZ1" s="66"/>
      <c r="FA1" s="66"/>
      <c r="FB1" s="66"/>
      <c r="FC1" s="66"/>
      <c r="FD1" s="66"/>
      <c r="FE1" s="66"/>
      <c r="FF1" s="66"/>
      <c r="FG1" s="66"/>
      <c r="FH1" s="66"/>
      <c r="FI1" s="66"/>
      <c r="FJ1" s="66"/>
      <c r="FK1" s="66"/>
      <c r="FL1" s="66"/>
      <c r="FM1" s="66"/>
      <c r="FN1" s="66"/>
      <c r="FO1" s="66"/>
      <c r="FP1" s="66"/>
      <c r="FQ1" s="66"/>
      <c r="FR1" s="66"/>
      <c r="FS1" s="66"/>
      <c r="FT1" s="66"/>
      <c r="FU1" s="66"/>
      <c r="FV1" s="66"/>
      <c r="FW1" s="66"/>
      <c r="FX1" s="66"/>
      <c r="FY1" s="66"/>
      <c r="FZ1" s="66"/>
      <c r="GA1" s="66"/>
      <c r="GB1" s="66"/>
      <c r="GC1" s="66"/>
      <c r="GD1" s="66"/>
      <c r="GE1" s="66"/>
      <c r="GF1" s="66"/>
      <c r="GG1" s="66"/>
      <c r="GH1" s="66"/>
      <c r="GI1" s="66"/>
      <c r="GJ1" s="66"/>
      <c r="GK1" s="66"/>
      <c r="GL1" s="66"/>
      <c r="GM1" s="66"/>
      <c r="GN1" s="66"/>
      <c r="GO1" s="66"/>
      <c r="GP1" s="66"/>
      <c r="GQ1" s="66"/>
      <c r="GR1" s="66"/>
      <c r="GS1" s="66"/>
      <c r="GT1" s="66"/>
      <c r="GU1" s="66"/>
      <c r="GV1" s="66"/>
      <c r="GW1" s="66"/>
      <c r="GX1" s="66"/>
      <c r="GY1" s="66"/>
      <c r="GZ1" s="66"/>
      <c r="HA1" s="66"/>
      <c r="HB1" s="66"/>
      <c r="HC1" s="66"/>
      <c r="HD1" s="66"/>
      <c r="HE1" s="66"/>
      <c r="HF1" s="66"/>
      <c r="HG1" s="66"/>
      <c r="HH1" s="66"/>
      <c r="HI1" s="66"/>
      <c r="HJ1" s="66"/>
      <c r="HK1" s="66"/>
      <c r="HL1" s="66"/>
      <c r="HM1" s="66"/>
      <c r="HN1" s="66"/>
      <c r="HO1" s="66"/>
      <c r="HP1" s="66"/>
      <c r="HQ1" s="66"/>
      <c r="HR1" s="66"/>
      <c r="HS1" s="66"/>
    </row>
    <row r="2" s="30" customFormat="1" ht="26.1" customHeight="1" spans="1:234">
      <c r="A2" s="10" t="s">
        <v>75</v>
      </c>
      <c r="B2" s="7" t="s">
        <v>76</v>
      </c>
      <c r="C2" s="8" t="s">
        <v>538</v>
      </c>
      <c r="D2" s="7" t="s">
        <v>78</v>
      </c>
      <c r="E2" s="8" t="s">
        <v>79</v>
      </c>
      <c r="F2" s="8"/>
      <c r="G2" s="7" t="s">
        <v>80</v>
      </c>
      <c r="H2" s="10" t="s">
        <v>539</v>
      </c>
      <c r="I2" s="10"/>
      <c r="J2" s="7" t="s">
        <v>82</v>
      </c>
      <c r="K2" s="8">
        <v>2</v>
      </c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7"/>
      <c r="AD2" s="67"/>
      <c r="AE2" s="67"/>
      <c r="AF2" s="67"/>
      <c r="AG2" s="67"/>
      <c r="AH2" s="67"/>
      <c r="AI2" s="67"/>
      <c r="AJ2" s="67"/>
      <c r="AK2" s="67"/>
      <c r="AL2" s="67"/>
      <c r="AM2" s="67"/>
      <c r="AN2" s="67"/>
      <c r="AO2" s="67"/>
      <c r="AP2" s="67"/>
      <c r="AQ2" s="67"/>
      <c r="AR2" s="67"/>
      <c r="AS2" s="67"/>
      <c r="AT2" s="67"/>
      <c r="AU2" s="67"/>
      <c r="AV2" s="67"/>
      <c r="AW2" s="67"/>
      <c r="AX2" s="67"/>
      <c r="AY2" s="67"/>
      <c r="AZ2" s="67"/>
      <c r="BA2" s="67"/>
      <c r="BB2" s="67"/>
      <c r="BC2" s="67"/>
      <c r="BD2" s="67"/>
      <c r="BE2" s="67"/>
      <c r="BF2" s="67"/>
      <c r="BG2" s="67"/>
      <c r="BH2" s="67"/>
      <c r="BI2" s="67"/>
      <c r="BJ2" s="67"/>
      <c r="BK2" s="67"/>
      <c r="BL2" s="67"/>
      <c r="BM2" s="67"/>
      <c r="BN2" s="67"/>
      <c r="BO2" s="67"/>
      <c r="BP2" s="67"/>
      <c r="BQ2" s="67"/>
      <c r="BR2" s="67"/>
      <c r="BS2" s="67"/>
      <c r="BT2" s="67"/>
      <c r="BU2" s="67"/>
      <c r="BV2" s="67"/>
      <c r="BW2" s="67"/>
      <c r="BX2" s="67"/>
      <c r="BY2" s="67"/>
      <c r="BZ2" s="67"/>
      <c r="CA2" s="67"/>
      <c r="CB2" s="67"/>
      <c r="CC2" s="67"/>
      <c r="CD2" s="67"/>
      <c r="CE2" s="67"/>
      <c r="CF2" s="67"/>
      <c r="CG2" s="67"/>
      <c r="CH2" s="67"/>
      <c r="CI2" s="67"/>
      <c r="CJ2" s="67"/>
      <c r="CK2" s="67"/>
      <c r="CL2" s="67"/>
      <c r="CM2" s="67"/>
      <c r="CN2" s="67"/>
      <c r="CO2" s="67"/>
      <c r="CP2" s="67"/>
      <c r="CQ2" s="67"/>
      <c r="CR2" s="67"/>
      <c r="CS2" s="67"/>
      <c r="CT2" s="67"/>
      <c r="CU2" s="67"/>
      <c r="CV2" s="67"/>
      <c r="CW2" s="67"/>
      <c r="CX2" s="67"/>
      <c r="CY2" s="67"/>
      <c r="CZ2" s="67"/>
      <c r="DA2" s="67"/>
      <c r="DB2" s="67"/>
      <c r="DC2" s="67"/>
      <c r="DD2" s="67"/>
      <c r="DE2" s="67"/>
      <c r="DF2" s="67"/>
      <c r="DG2" s="67"/>
      <c r="DH2" s="67"/>
      <c r="DI2" s="67"/>
      <c r="DJ2" s="67"/>
      <c r="DK2" s="67"/>
      <c r="DL2" s="67"/>
      <c r="DM2" s="67"/>
      <c r="DN2" s="67"/>
      <c r="DO2" s="67"/>
      <c r="DP2" s="67"/>
      <c r="DQ2" s="67"/>
      <c r="DR2" s="67"/>
      <c r="DS2" s="67"/>
      <c r="DT2" s="67"/>
      <c r="DU2" s="67"/>
      <c r="DV2" s="67"/>
      <c r="DW2" s="67"/>
      <c r="DX2" s="67"/>
      <c r="DY2" s="67"/>
      <c r="DZ2" s="67"/>
      <c r="EA2" s="67"/>
      <c r="EB2" s="67"/>
      <c r="EC2" s="67"/>
      <c r="ED2" s="67"/>
      <c r="EE2" s="67"/>
      <c r="EF2" s="67"/>
      <c r="EG2" s="67"/>
      <c r="EH2" s="67"/>
      <c r="EI2" s="67"/>
      <c r="EJ2" s="67"/>
      <c r="EK2" s="67"/>
      <c r="EL2" s="67"/>
      <c r="EM2" s="67"/>
      <c r="EN2" s="67"/>
      <c r="EO2" s="67"/>
      <c r="EP2" s="67"/>
      <c r="EQ2" s="67"/>
      <c r="ER2" s="67"/>
      <c r="ES2" s="67"/>
      <c r="ET2" s="67"/>
      <c r="EU2" s="67"/>
      <c r="EV2" s="67"/>
      <c r="EW2" s="67"/>
      <c r="EX2" s="67"/>
      <c r="EY2" s="67"/>
      <c r="EZ2" s="67"/>
      <c r="FA2" s="67"/>
      <c r="FB2" s="67"/>
      <c r="FC2" s="67"/>
      <c r="FD2" s="67"/>
      <c r="FE2" s="67"/>
      <c r="FF2" s="67"/>
      <c r="FG2" s="67"/>
      <c r="FH2" s="67"/>
      <c r="FI2" s="67"/>
      <c r="FJ2" s="67"/>
      <c r="FK2" s="67"/>
      <c r="FL2" s="67"/>
      <c r="FM2" s="67"/>
      <c r="FN2" s="67"/>
      <c r="FO2" s="67"/>
      <c r="FP2" s="67"/>
      <c r="FQ2" s="67"/>
      <c r="FR2" s="67"/>
      <c r="FS2" s="67"/>
      <c r="FT2" s="67"/>
      <c r="FU2" s="67"/>
      <c r="FV2" s="67"/>
      <c r="FW2" s="67"/>
      <c r="FX2" s="67"/>
      <c r="FY2" s="67"/>
      <c r="FZ2" s="67"/>
      <c r="GA2" s="67"/>
      <c r="GB2" s="67"/>
      <c r="GC2" s="67"/>
      <c r="GD2" s="67"/>
      <c r="GE2" s="67"/>
      <c r="GF2" s="67"/>
      <c r="GG2" s="67"/>
      <c r="GH2" s="67"/>
      <c r="GI2" s="67"/>
      <c r="GJ2" s="67"/>
      <c r="GK2" s="67"/>
      <c r="GL2" s="67"/>
      <c r="GM2" s="67"/>
      <c r="GN2" s="67"/>
      <c r="GO2" s="67"/>
      <c r="GP2" s="67"/>
      <c r="GQ2" s="67"/>
      <c r="GR2" s="67"/>
      <c r="GS2" s="67"/>
      <c r="GT2" s="67"/>
      <c r="GU2" s="67"/>
      <c r="GV2" s="67"/>
      <c r="GW2" s="67"/>
      <c r="GX2" s="67"/>
      <c r="GY2" s="67"/>
      <c r="GZ2" s="67"/>
      <c r="HA2" s="67"/>
      <c r="HB2" s="67"/>
      <c r="HC2" s="67"/>
      <c r="HD2" s="67"/>
      <c r="HE2" s="67"/>
      <c r="HF2" s="67"/>
      <c r="HG2" s="67"/>
      <c r="HH2" s="67"/>
      <c r="HI2" s="67"/>
      <c r="HJ2" s="67"/>
      <c r="HK2" s="67"/>
      <c r="HL2" s="67"/>
      <c r="HM2" s="67"/>
      <c r="HN2" s="67"/>
      <c r="HO2" s="67"/>
      <c r="HP2" s="67"/>
      <c r="HQ2" s="67"/>
      <c r="HR2" s="67"/>
      <c r="HS2" s="67"/>
      <c r="HT2" s="67"/>
      <c r="HU2" s="67"/>
      <c r="HV2" s="67"/>
      <c r="HW2" s="67"/>
      <c r="HX2" s="67"/>
      <c r="HY2" s="67"/>
      <c r="HZ2" s="67"/>
    </row>
    <row r="3" s="30" customFormat="1" ht="22" customHeight="1" spans="1:235">
      <c r="A3" s="9" t="s">
        <v>83</v>
      </c>
      <c r="B3" s="9"/>
      <c r="C3" s="9"/>
      <c r="D3" s="9"/>
      <c r="E3" s="9"/>
      <c r="F3" s="9"/>
      <c r="G3" s="9"/>
      <c r="H3" s="9"/>
      <c r="I3" s="9"/>
      <c r="J3" s="9"/>
      <c r="K3" s="9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  <c r="AC3" s="67"/>
      <c r="AD3" s="67"/>
      <c r="AE3" s="67"/>
      <c r="AF3" s="67"/>
      <c r="AG3" s="67"/>
      <c r="AH3" s="67"/>
      <c r="AI3" s="67"/>
      <c r="AJ3" s="67"/>
      <c r="AK3" s="67"/>
      <c r="AL3" s="67"/>
      <c r="AM3" s="67"/>
      <c r="AN3" s="67"/>
      <c r="AO3" s="67"/>
      <c r="AP3" s="67"/>
      <c r="AQ3" s="67"/>
      <c r="AR3" s="67"/>
      <c r="AS3" s="67"/>
      <c r="AT3" s="67"/>
      <c r="AU3" s="67"/>
      <c r="AV3" s="67"/>
      <c r="AW3" s="67"/>
      <c r="AX3" s="67"/>
      <c r="AY3" s="67"/>
      <c r="AZ3" s="67"/>
      <c r="BA3" s="67"/>
      <c r="BB3" s="67"/>
      <c r="BC3" s="67"/>
      <c r="BD3" s="67"/>
      <c r="BE3" s="67"/>
      <c r="BF3" s="67"/>
      <c r="BG3" s="67"/>
      <c r="BH3" s="67"/>
      <c r="BI3" s="67"/>
      <c r="BJ3" s="67"/>
      <c r="BK3" s="67"/>
      <c r="BL3" s="67"/>
      <c r="BM3" s="67"/>
      <c r="BN3" s="67"/>
      <c r="BO3" s="67"/>
      <c r="BP3" s="67"/>
      <c r="BQ3" s="67"/>
      <c r="BR3" s="67"/>
      <c r="BS3" s="67"/>
      <c r="BT3" s="67"/>
      <c r="BU3" s="67"/>
      <c r="BV3" s="67"/>
      <c r="BW3" s="67"/>
      <c r="BX3" s="67"/>
      <c r="BY3" s="67"/>
      <c r="BZ3" s="67"/>
      <c r="CA3" s="67"/>
      <c r="CB3" s="67"/>
      <c r="CC3" s="67"/>
      <c r="CD3" s="67"/>
      <c r="CE3" s="67"/>
      <c r="CF3" s="67"/>
      <c r="CG3" s="67"/>
      <c r="CH3" s="67"/>
      <c r="CI3" s="67"/>
      <c r="CJ3" s="67"/>
      <c r="CK3" s="67"/>
      <c r="CL3" s="67"/>
      <c r="CM3" s="67"/>
      <c r="CN3" s="67"/>
      <c r="CO3" s="67"/>
      <c r="CP3" s="67"/>
      <c r="CQ3" s="67"/>
      <c r="CR3" s="67"/>
      <c r="CS3" s="67"/>
      <c r="CT3" s="67"/>
      <c r="CU3" s="67"/>
      <c r="CV3" s="67"/>
      <c r="CW3" s="67"/>
      <c r="CX3" s="67"/>
      <c r="CY3" s="67"/>
      <c r="CZ3" s="67"/>
      <c r="DA3" s="67"/>
      <c r="DB3" s="67"/>
      <c r="DC3" s="67"/>
      <c r="DD3" s="67"/>
      <c r="DE3" s="67"/>
      <c r="DF3" s="67"/>
      <c r="DG3" s="67"/>
      <c r="DH3" s="67"/>
      <c r="DI3" s="67"/>
      <c r="DJ3" s="67"/>
      <c r="DK3" s="67"/>
      <c r="DL3" s="67"/>
      <c r="DM3" s="67"/>
      <c r="DN3" s="67"/>
      <c r="DO3" s="67"/>
      <c r="DP3" s="67"/>
      <c r="DQ3" s="67"/>
      <c r="DR3" s="67"/>
      <c r="DS3" s="67"/>
      <c r="DT3" s="67"/>
      <c r="DU3" s="67"/>
      <c r="DV3" s="67"/>
      <c r="DW3" s="67"/>
      <c r="DX3" s="67"/>
      <c r="DY3" s="67"/>
      <c r="DZ3" s="67"/>
      <c r="EA3" s="67"/>
      <c r="EB3" s="67"/>
      <c r="EC3" s="67"/>
      <c r="ED3" s="67"/>
      <c r="EE3" s="67"/>
      <c r="EF3" s="67"/>
      <c r="EG3" s="67"/>
      <c r="EH3" s="67"/>
      <c r="EI3" s="67"/>
      <c r="EJ3" s="67"/>
      <c r="EK3" s="67"/>
      <c r="EL3" s="67"/>
      <c r="EM3" s="67"/>
      <c r="EN3" s="67"/>
      <c r="EO3" s="67"/>
      <c r="EP3" s="67"/>
      <c r="EQ3" s="67"/>
      <c r="ER3" s="67"/>
      <c r="ES3" s="67"/>
      <c r="ET3" s="67"/>
      <c r="EU3" s="67"/>
      <c r="EV3" s="67"/>
      <c r="EW3" s="67"/>
      <c r="EX3" s="67"/>
      <c r="EY3" s="67"/>
      <c r="EZ3" s="67"/>
      <c r="FA3" s="67"/>
      <c r="FB3" s="67"/>
      <c r="FC3" s="67"/>
      <c r="FD3" s="67"/>
      <c r="FE3" s="67"/>
      <c r="FF3" s="67"/>
      <c r="FG3" s="67"/>
      <c r="FH3" s="67"/>
      <c r="FI3" s="67"/>
      <c r="FJ3" s="67"/>
      <c r="FK3" s="67"/>
      <c r="FL3" s="67"/>
      <c r="FM3" s="67"/>
      <c r="FN3" s="67"/>
      <c r="FO3" s="67"/>
      <c r="FP3" s="67"/>
      <c r="FQ3" s="67"/>
      <c r="FR3" s="67"/>
      <c r="FS3" s="67"/>
      <c r="FT3" s="67"/>
      <c r="FU3" s="67"/>
      <c r="FV3" s="67"/>
      <c r="FW3" s="67"/>
      <c r="FX3" s="67"/>
      <c r="FY3" s="67"/>
      <c r="FZ3" s="67"/>
      <c r="GA3" s="67"/>
      <c r="GB3" s="67"/>
      <c r="GC3" s="67"/>
      <c r="GD3" s="67"/>
      <c r="GE3" s="67"/>
      <c r="GF3" s="67"/>
      <c r="GG3" s="67"/>
      <c r="GH3" s="67"/>
      <c r="GI3" s="67"/>
      <c r="GJ3" s="67"/>
      <c r="GK3" s="67"/>
      <c r="GL3" s="67"/>
      <c r="GM3" s="67"/>
      <c r="GN3" s="67"/>
      <c r="GO3" s="67"/>
      <c r="GP3" s="67"/>
      <c r="GQ3" s="67"/>
      <c r="GR3" s="67"/>
      <c r="GS3" s="67"/>
      <c r="GT3" s="67"/>
      <c r="GU3" s="67"/>
      <c r="GV3" s="67"/>
      <c r="GW3" s="67"/>
      <c r="GX3" s="67"/>
      <c r="GY3" s="67"/>
      <c r="GZ3" s="67"/>
      <c r="HA3" s="67"/>
      <c r="HB3" s="67"/>
      <c r="HC3" s="67"/>
      <c r="HD3" s="67"/>
      <c r="HE3" s="67"/>
      <c r="HF3" s="67"/>
      <c r="HG3" s="67"/>
      <c r="HH3" s="67"/>
      <c r="HI3" s="67"/>
      <c r="HJ3" s="67"/>
      <c r="HK3" s="67"/>
      <c r="HL3" s="67"/>
      <c r="HM3" s="67"/>
      <c r="HN3" s="67"/>
      <c r="HO3" s="67"/>
      <c r="HP3" s="67"/>
      <c r="HQ3" s="67"/>
      <c r="HR3" s="67"/>
      <c r="HS3" s="67"/>
      <c r="HT3" s="67"/>
      <c r="HU3" s="67"/>
      <c r="HV3" s="67"/>
      <c r="HW3" s="67"/>
      <c r="HX3" s="67"/>
      <c r="HY3" s="67"/>
      <c r="HZ3" s="67"/>
      <c r="IA3" s="67"/>
    </row>
    <row r="4" s="30" customFormat="1" ht="32" customHeight="1" spans="1:234">
      <c r="A4" s="10" t="s">
        <v>84</v>
      </c>
      <c r="B4" s="11" t="s">
        <v>85</v>
      </c>
      <c r="C4" s="11" t="s">
        <v>86</v>
      </c>
      <c r="D4" s="11"/>
      <c r="E4" s="11"/>
      <c r="F4" s="11"/>
      <c r="G4" s="11"/>
      <c r="H4" s="12" t="s">
        <v>87</v>
      </c>
      <c r="I4" s="11" t="s">
        <v>88</v>
      </c>
      <c r="J4" s="41" t="s">
        <v>89</v>
      </c>
      <c r="K4" s="68" t="s">
        <v>90</v>
      </c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67"/>
      <c r="Y4" s="67"/>
      <c r="Z4" s="67"/>
      <c r="AA4" s="67"/>
      <c r="AB4" s="67"/>
      <c r="AC4" s="67"/>
      <c r="AD4" s="67"/>
      <c r="AE4" s="67"/>
      <c r="AF4" s="67"/>
      <c r="AG4" s="67"/>
      <c r="AH4" s="67"/>
      <c r="AI4" s="67"/>
      <c r="AJ4" s="67"/>
      <c r="AK4" s="67"/>
      <c r="AL4" s="67"/>
      <c r="AM4" s="67"/>
      <c r="AN4" s="67"/>
      <c r="AO4" s="67"/>
      <c r="AP4" s="67"/>
      <c r="AQ4" s="67"/>
      <c r="AR4" s="67"/>
      <c r="AS4" s="67"/>
      <c r="AT4" s="67"/>
      <c r="AU4" s="67"/>
      <c r="AV4" s="67"/>
      <c r="AW4" s="67"/>
      <c r="AX4" s="67"/>
      <c r="AY4" s="67"/>
      <c r="AZ4" s="67"/>
      <c r="BA4" s="67"/>
      <c r="BB4" s="67"/>
      <c r="BC4" s="67"/>
      <c r="BD4" s="67"/>
      <c r="BE4" s="67"/>
      <c r="BF4" s="67"/>
      <c r="BG4" s="67"/>
      <c r="BH4" s="67"/>
      <c r="BI4" s="67"/>
      <c r="BJ4" s="67"/>
      <c r="BK4" s="67"/>
      <c r="BL4" s="67"/>
      <c r="BM4" s="67"/>
      <c r="BN4" s="67"/>
      <c r="BO4" s="67"/>
      <c r="BP4" s="67"/>
      <c r="BQ4" s="67"/>
      <c r="BR4" s="67"/>
      <c r="BS4" s="67"/>
      <c r="BT4" s="67"/>
      <c r="BU4" s="67"/>
      <c r="BV4" s="67"/>
      <c r="BW4" s="67"/>
      <c r="BX4" s="67"/>
      <c r="BY4" s="67"/>
      <c r="BZ4" s="67"/>
      <c r="CA4" s="67"/>
      <c r="CB4" s="67"/>
      <c r="CC4" s="67"/>
      <c r="CD4" s="67"/>
      <c r="CE4" s="67"/>
      <c r="CF4" s="67"/>
      <c r="CG4" s="67"/>
      <c r="CH4" s="67"/>
      <c r="CI4" s="67"/>
      <c r="CJ4" s="67"/>
      <c r="CK4" s="67"/>
      <c r="CL4" s="67"/>
      <c r="CM4" s="67"/>
      <c r="CN4" s="67"/>
      <c r="CO4" s="67"/>
      <c r="CP4" s="67"/>
      <c r="CQ4" s="67"/>
      <c r="CR4" s="67"/>
      <c r="CS4" s="67"/>
      <c r="CT4" s="67"/>
      <c r="CU4" s="67"/>
      <c r="CV4" s="67"/>
      <c r="CW4" s="67"/>
      <c r="CX4" s="67"/>
      <c r="CY4" s="67"/>
      <c r="CZ4" s="67"/>
      <c r="DA4" s="67"/>
      <c r="DB4" s="67"/>
      <c r="DC4" s="67"/>
      <c r="DD4" s="67"/>
      <c r="DE4" s="67"/>
      <c r="DF4" s="67"/>
      <c r="DG4" s="67"/>
      <c r="DH4" s="67"/>
      <c r="DI4" s="67"/>
      <c r="DJ4" s="67"/>
      <c r="DK4" s="67"/>
      <c r="DL4" s="67"/>
      <c r="DM4" s="67"/>
      <c r="DN4" s="67"/>
      <c r="DO4" s="67"/>
      <c r="DP4" s="67"/>
      <c r="DQ4" s="67"/>
      <c r="DR4" s="67"/>
      <c r="DS4" s="67"/>
      <c r="DT4" s="67"/>
      <c r="DU4" s="67"/>
      <c r="DV4" s="67"/>
      <c r="DW4" s="67"/>
      <c r="DX4" s="67"/>
      <c r="DY4" s="67"/>
      <c r="DZ4" s="67"/>
      <c r="EA4" s="67"/>
      <c r="EB4" s="67"/>
      <c r="EC4" s="67"/>
      <c r="ED4" s="67"/>
      <c r="EE4" s="67"/>
      <c r="EF4" s="67"/>
      <c r="EG4" s="67"/>
      <c r="EH4" s="67"/>
      <c r="EI4" s="67"/>
      <c r="EJ4" s="67"/>
      <c r="EK4" s="67"/>
      <c r="EL4" s="67"/>
      <c r="EM4" s="67"/>
      <c r="EN4" s="67"/>
      <c r="EO4" s="67"/>
      <c r="EP4" s="67"/>
      <c r="EQ4" s="67"/>
      <c r="ER4" s="67"/>
      <c r="ES4" s="67"/>
      <c r="ET4" s="67"/>
      <c r="EU4" s="67"/>
      <c r="EV4" s="67"/>
      <c r="EW4" s="67"/>
      <c r="EX4" s="67"/>
      <c r="EY4" s="67"/>
      <c r="EZ4" s="67"/>
      <c r="FA4" s="67"/>
      <c r="FB4" s="67"/>
      <c r="FC4" s="67"/>
      <c r="FD4" s="67"/>
      <c r="FE4" s="67"/>
      <c r="FF4" s="67"/>
      <c r="FG4" s="67"/>
      <c r="FH4" s="67"/>
      <c r="FI4" s="67"/>
      <c r="FJ4" s="67"/>
      <c r="FK4" s="67"/>
      <c r="FL4" s="67"/>
      <c r="FM4" s="67"/>
      <c r="FN4" s="67"/>
      <c r="FO4" s="67"/>
      <c r="FP4" s="67"/>
      <c r="FQ4" s="67"/>
      <c r="FR4" s="67"/>
      <c r="FS4" s="67"/>
      <c r="FT4" s="67"/>
      <c r="FU4" s="67"/>
      <c r="FV4" s="67"/>
      <c r="FW4" s="67"/>
      <c r="FX4" s="67"/>
      <c r="FY4" s="67"/>
      <c r="FZ4" s="67"/>
      <c r="GA4" s="67"/>
      <c r="GB4" s="67"/>
      <c r="GC4" s="67"/>
      <c r="GD4" s="67"/>
      <c r="GE4" s="67"/>
      <c r="GF4" s="67"/>
      <c r="GG4" s="67"/>
      <c r="GH4" s="67"/>
      <c r="GI4" s="67"/>
      <c r="GJ4" s="67"/>
      <c r="GK4" s="67"/>
      <c r="GL4" s="67"/>
      <c r="GM4" s="67"/>
      <c r="GN4" s="67"/>
      <c r="GO4" s="67"/>
      <c r="GP4" s="67"/>
      <c r="GQ4" s="67"/>
      <c r="GR4" s="67"/>
      <c r="GS4" s="67"/>
      <c r="GT4" s="67"/>
      <c r="GU4" s="67"/>
      <c r="GV4" s="67"/>
      <c r="GW4" s="67"/>
      <c r="GX4" s="67"/>
      <c r="GY4" s="67"/>
      <c r="GZ4" s="67"/>
      <c r="HA4" s="67"/>
      <c r="HB4" s="67"/>
      <c r="HC4" s="67"/>
      <c r="HD4" s="67"/>
      <c r="HE4" s="67"/>
      <c r="HF4" s="67"/>
      <c r="HG4" s="67"/>
      <c r="HH4" s="67"/>
      <c r="HI4" s="67"/>
      <c r="HJ4" s="67"/>
      <c r="HK4" s="67"/>
      <c r="HL4" s="67"/>
      <c r="HM4" s="67"/>
      <c r="HN4" s="67"/>
      <c r="HO4" s="67"/>
      <c r="HP4" s="67"/>
      <c r="HQ4" s="67"/>
      <c r="HR4" s="67"/>
      <c r="HS4" s="67"/>
      <c r="HT4" s="67"/>
      <c r="HU4" s="67"/>
      <c r="HV4" s="67"/>
      <c r="HW4" s="67"/>
      <c r="HX4" s="67"/>
      <c r="HY4" s="67"/>
      <c r="HZ4" s="67"/>
    </row>
    <row r="5" s="30" customFormat="1" ht="22" customHeight="1" spans="1:234">
      <c r="A5" s="10">
        <v>1</v>
      </c>
      <c r="B5" s="8" t="s">
        <v>540</v>
      </c>
      <c r="C5" s="13" t="s">
        <v>282</v>
      </c>
      <c r="D5" s="14"/>
      <c r="E5" s="14"/>
      <c r="F5" s="14"/>
      <c r="G5" s="15"/>
      <c r="H5" s="16">
        <f>15.9*9.9</f>
        <v>157.41</v>
      </c>
      <c r="I5" s="12">
        <v>456</v>
      </c>
      <c r="J5" s="43">
        <f>H5*I5</f>
        <v>71779</v>
      </c>
      <c r="K5" s="16" t="s">
        <v>541</v>
      </c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7"/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/>
      <c r="BI5" s="67"/>
      <c r="BJ5" s="67"/>
      <c r="BK5" s="67"/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67"/>
      <c r="BX5" s="67"/>
      <c r="BY5" s="67"/>
      <c r="BZ5" s="67"/>
      <c r="CA5" s="67"/>
      <c r="CB5" s="67"/>
      <c r="CC5" s="67"/>
      <c r="CD5" s="67"/>
      <c r="CE5" s="67"/>
      <c r="CF5" s="67"/>
      <c r="CG5" s="67"/>
      <c r="CH5" s="67"/>
      <c r="CI5" s="67"/>
      <c r="CJ5" s="67"/>
      <c r="CK5" s="67"/>
      <c r="CL5" s="67"/>
      <c r="CM5" s="67"/>
      <c r="CN5" s="67"/>
      <c r="CO5" s="67"/>
      <c r="CP5" s="67"/>
      <c r="CQ5" s="67"/>
      <c r="CR5" s="67"/>
      <c r="CS5" s="67"/>
      <c r="CT5" s="67"/>
      <c r="CU5" s="67"/>
      <c r="CV5" s="67"/>
      <c r="CW5" s="67"/>
      <c r="CX5" s="67"/>
      <c r="CY5" s="67"/>
      <c r="CZ5" s="67"/>
      <c r="DA5" s="67"/>
      <c r="DB5" s="67"/>
      <c r="DC5" s="67"/>
      <c r="DD5" s="67"/>
      <c r="DE5" s="67"/>
      <c r="DF5" s="67"/>
      <c r="DG5" s="67"/>
      <c r="DH5" s="67"/>
      <c r="DI5" s="67"/>
      <c r="DJ5" s="67"/>
      <c r="DK5" s="67"/>
      <c r="DL5" s="67"/>
      <c r="DM5" s="67"/>
      <c r="DN5" s="67"/>
      <c r="DO5" s="67"/>
      <c r="DP5" s="67"/>
      <c r="DQ5" s="67"/>
      <c r="DR5" s="67"/>
      <c r="DS5" s="67"/>
      <c r="DT5" s="67"/>
      <c r="DU5" s="67"/>
      <c r="DV5" s="67"/>
      <c r="DW5" s="67"/>
      <c r="DX5" s="67"/>
      <c r="DY5" s="67"/>
      <c r="DZ5" s="67"/>
      <c r="EA5" s="67"/>
      <c r="EB5" s="67"/>
      <c r="EC5" s="67"/>
      <c r="ED5" s="67"/>
      <c r="EE5" s="67"/>
      <c r="EF5" s="67"/>
      <c r="EG5" s="67"/>
      <c r="EH5" s="67"/>
      <c r="EI5" s="67"/>
      <c r="EJ5" s="67"/>
      <c r="EK5" s="67"/>
      <c r="EL5" s="67"/>
      <c r="EM5" s="67"/>
      <c r="EN5" s="67"/>
      <c r="EO5" s="67"/>
      <c r="EP5" s="67"/>
      <c r="EQ5" s="67"/>
      <c r="ER5" s="67"/>
      <c r="ES5" s="67"/>
      <c r="ET5" s="67"/>
      <c r="EU5" s="67"/>
      <c r="EV5" s="67"/>
      <c r="EW5" s="67"/>
      <c r="EX5" s="67"/>
      <c r="EY5" s="67"/>
      <c r="EZ5" s="67"/>
      <c r="FA5" s="67"/>
      <c r="FB5" s="67"/>
      <c r="FC5" s="67"/>
      <c r="FD5" s="67"/>
      <c r="FE5" s="67"/>
      <c r="FF5" s="67"/>
      <c r="FG5" s="67"/>
      <c r="FH5" s="67"/>
      <c r="FI5" s="67"/>
      <c r="FJ5" s="67"/>
      <c r="FK5" s="67"/>
      <c r="FL5" s="67"/>
      <c r="FM5" s="67"/>
      <c r="FN5" s="67"/>
      <c r="FO5" s="67"/>
      <c r="FP5" s="67"/>
      <c r="FQ5" s="67"/>
      <c r="FR5" s="67"/>
      <c r="FS5" s="67"/>
      <c r="FT5" s="67"/>
      <c r="FU5" s="67"/>
      <c r="FV5" s="67"/>
      <c r="FW5" s="67"/>
      <c r="FX5" s="67"/>
      <c r="FY5" s="67"/>
      <c r="FZ5" s="67"/>
      <c r="GA5" s="67"/>
      <c r="GB5" s="67"/>
      <c r="GC5" s="67"/>
      <c r="GD5" s="67"/>
      <c r="GE5" s="67"/>
      <c r="GF5" s="67"/>
      <c r="GG5" s="67"/>
      <c r="GH5" s="67"/>
      <c r="GI5" s="67"/>
      <c r="GJ5" s="67"/>
      <c r="GK5" s="67"/>
      <c r="GL5" s="67"/>
      <c r="GM5" s="67"/>
      <c r="GN5" s="67"/>
      <c r="GO5" s="67"/>
      <c r="GP5" s="67"/>
      <c r="GQ5" s="67"/>
      <c r="GR5" s="67"/>
      <c r="GS5" s="67"/>
      <c r="GT5" s="67"/>
      <c r="GU5" s="67"/>
      <c r="GV5" s="67"/>
      <c r="GW5" s="67"/>
      <c r="GX5" s="67"/>
      <c r="GY5" s="67"/>
      <c r="GZ5" s="67"/>
      <c r="HA5" s="67"/>
      <c r="HB5" s="67"/>
      <c r="HC5" s="67"/>
      <c r="HD5" s="67"/>
      <c r="HE5" s="67"/>
      <c r="HF5" s="67"/>
      <c r="HG5" s="67"/>
      <c r="HH5" s="67"/>
      <c r="HI5" s="67"/>
      <c r="HJ5" s="67"/>
      <c r="HK5" s="67"/>
      <c r="HL5" s="67"/>
      <c r="HM5" s="67"/>
      <c r="HN5" s="67"/>
      <c r="HO5" s="67"/>
      <c r="HP5" s="67"/>
      <c r="HQ5" s="67"/>
      <c r="HR5" s="67"/>
      <c r="HS5" s="67"/>
      <c r="HT5" s="67"/>
      <c r="HU5" s="67"/>
      <c r="HV5" s="67"/>
      <c r="HW5" s="67"/>
      <c r="HX5" s="67"/>
      <c r="HY5" s="67"/>
      <c r="HZ5" s="67"/>
    </row>
    <row r="6" s="30" customFormat="1" ht="22" customHeight="1" spans="1:234">
      <c r="A6" s="10">
        <v>2</v>
      </c>
      <c r="B6" s="8" t="s">
        <v>542</v>
      </c>
      <c r="C6" s="13" t="s">
        <v>543</v>
      </c>
      <c r="D6" s="14"/>
      <c r="E6" s="14"/>
      <c r="F6" s="14"/>
      <c r="G6" s="15"/>
      <c r="H6" s="16">
        <f>10*13.2</f>
        <v>132</v>
      </c>
      <c r="I6" s="12">
        <v>411</v>
      </c>
      <c r="J6" s="43">
        <f>H6*I6</f>
        <v>54252</v>
      </c>
      <c r="K6" s="16" t="s">
        <v>544</v>
      </c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67"/>
      <c r="AE6" s="67"/>
      <c r="AF6" s="67"/>
      <c r="AG6" s="67"/>
      <c r="AH6" s="67"/>
      <c r="AI6" s="67"/>
      <c r="AJ6" s="67"/>
      <c r="AK6" s="67"/>
      <c r="AL6" s="67"/>
      <c r="AM6" s="67"/>
      <c r="AN6" s="67"/>
      <c r="AO6" s="67"/>
      <c r="AP6" s="67"/>
      <c r="AQ6" s="67"/>
      <c r="AR6" s="67"/>
      <c r="AS6" s="67"/>
      <c r="AT6" s="67"/>
      <c r="AU6" s="67"/>
      <c r="AV6" s="67"/>
      <c r="AW6" s="67"/>
      <c r="AX6" s="67"/>
      <c r="AY6" s="67"/>
      <c r="AZ6" s="67"/>
      <c r="BA6" s="67"/>
      <c r="BB6" s="67"/>
      <c r="BC6" s="67"/>
      <c r="BD6" s="67"/>
      <c r="BE6" s="67"/>
      <c r="BF6" s="67"/>
      <c r="BG6" s="67"/>
      <c r="BH6" s="67"/>
      <c r="BI6" s="67"/>
      <c r="BJ6" s="67"/>
      <c r="BK6" s="67"/>
      <c r="BL6" s="67"/>
      <c r="BM6" s="67"/>
      <c r="BN6" s="67"/>
      <c r="BO6" s="67"/>
      <c r="BP6" s="67"/>
      <c r="BQ6" s="67"/>
      <c r="BR6" s="67"/>
      <c r="BS6" s="67"/>
      <c r="BT6" s="67"/>
      <c r="BU6" s="67"/>
      <c r="BV6" s="67"/>
      <c r="BW6" s="67"/>
      <c r="BX6" s="67"/>
      <c r="BY6" s="67"/>
      <c r="BZ6" s="67"/>
      <c r="CA6" s="67"/>
      <c r="CB6" s="67"/>
      <c r="CC6" s="67"/>
      <c r="CD6" s="67"/>
      <c r="CE6" s="67"/>
      <c r="CF6" s="67"/>
      <c r="CG6" s="67"/>
      <c r="CH6" s="67"/>
      <c r="CI6" s="67"/>
      <c r="CJ6" s="67"/>
      <c r="CK6" s="67"/>
      <c r="CL6" s="67"/>
      <c r="CM6" s="67"/>
      <c r="CN6" s="67"/>
      <c r="CO6" s="67"/>
      <c r="CP6" s="67"/>
      <c r="CQ6" s="67"/>
      <c r="CR6" s="67"/>
      <c r="CS6" s="67"/>
      <c r="CT6" s="67"/>
      <c r="CU6" s="67"/>
      <c r="CV6" s="67"/>
      <c r="CW6" s="67"/>
      <c r="CX6" s="67"/>
      <c r="CY6" s="67"/>
      <c r="CZ6" s="67"/>
      <c r="DA6" s="67"/>
      <c r="DB6" s="67"/>
      <c r="DC6" s="67"/>
      <c r="DD6" s="67"/>
      <c r="DE6" s="67"/>
      <c r="DF6" s="67"/>
      <c r="DG6" s="67"/>
      <c r="DH6" s="67"/>
      <c r="DI6" s="67"/>
      <c r="DJ6" s="67"/>
      <c r="DK6" s="67"/>
      <c r="DL6" s="67"/>
      <c r="DM6" s="67"/>
      <c r="DN6" s="67"/>
      <c r="DO6" s="67"/>
      <c r="DP6" s="67"/>
      <c r="DQ6" s="67"/>
      <c r="DR6" s="67"/>
      <c r="DS6" s="67"/>
      <c r="DT6" s="67"/>
      <c r="DU6" s="67"/>
      <c r="DV6" s="67"/>
      <c r="DW6" s="67"/>
      <c r="DX6" s="67"/>
      <c r="DY6" s="67"/>
      <c r="DZ6" s="67"/>
      <c r="EA6" s="67"/>
      <c r="EB6" s="67"/>
      <c r="EC6" s="67"/>
      <c r="ED6" s="67"/>
      <c r="EE6" s="67"/>
      <c r="EF6" s="67"/>
      <c r="EG6" s="67"/>
      <c r="EH6" s="67"/>
      <c r="EI6" s="67"/>
      <c r="EJ6" s="67"/>
      <c r="EK6" s="67"/>
      <c r="EL6" s="67"/>
      <c r="EM6" s="67"/>
      <c r="EN6" s="67"/>
      <c r="EO6" s="67"/>
      <c r="EP6" s="67"/>
      <c r="EQ6" s="67"/>
      <c r="ER6" s="67"/>
      <c r="ES6" s="67"/>
      <c r="ET6" s="67"/>
      <c r="EU6" s="67"/>
      <c r="EV6" s="67"/>
      <c r="EW6" s="67"/>
      <c r="EX6" s="67"/>
      <c r="EY6" s="67"/>
      <c r="EZ6" s="67"/>
      <c r="FA6" s="67"/>
      <c r="FB6" s="67"/>
      <c r="FC6" s="67"/>
      <c r="FD6" s="67"/>
      <c r="FE6" s="67"/>
      <c r="FF6" s="67"/>
      <c r="FG6" s="67"/>
      <c r="FH6" s="67"/>
      <c r="FI6" s="67"/>
      <c r="FJ6" s="67"/>
      <c r="FK6" s="67"/>
      <c r="FL6" s="67"/>
      <c r="FM6" s="67"/>
      <c r="FN6" s="67"/>
      <c r="FO6" s="67"/>
      <c r="FP6" s="67"/>
      <c r="FQ6" s="67"/>
      <c r="FR6" s="67"/>
      <c r="FS6" s="67"/>
      <c r="FT6" s="67"/>
      <c r="FU6" s="67"/>
      <c r="FV6" s="67"/>
      <c r="FW6" s="67"/>
      <c r="FX6" s="67"/>
      <c r="FY6" s="67"/>
      <c r="FZ6" s="67"/>
      <c r="GA6" s="67"/>
      <c r="GB6" s="67"/>
      <c r="GC6" s="67"/>
      <c r="GD6" s="67"/>
      <c r="GE6" s="67"/>
      <c r="GF6" s="67"/>
      <c r="GG6" s="67"/>
      <c r="GH6" s="67"/>
      <c r="GI6" s="67"/>
      <c r="GJ6" s="67"/>
      <c r="GK6" s="67"/>
      <c r="GL6" s="67"/>
      <c r="GM6" s="67"/>
      <c r="GN6" s="67"/>
      <c r="GO6" s="67"/>
      <c r="GP6" s="67"/>
      <c r="GQ6" s="67"/>
      <c r="GR6" s="67"/>
      <c r="GS6" s="67"/>
      <c r="GT6" s="67"/>
      <c r="GU6" s="67"/>
      <c r="GV6" s="67"/>
      <c r="GW6" s="67"/>
      <c r="GX6" s="67"/>
      <c r="GY6" s="67"/>
      <c r="GZ6" s="67"/>
      <c r="HA6" s="67"/>
      <c r="HB6" s="67"/>
      <c r="HC6" s="67"/>
      <c r="HD6" s="67"/>
      <c r="HE6" s="67"/>
      <c r="HF6" s="67"/>
      <c r="HG6" s="67"/>
      <c r="HH6" s="67"/>
      <c r="HI6" s="67"/>
      <c r="HJ6" s="67"/>
      <c r="HK6" s="67"/>
      <c r="HL6" s="67"/>
      <c r="HM6" s="67"/>
      <c r="HN6" s="67"/>
      <c r="HO6" s="67"/>
      <c r="HP6" s="67"/>
      <c r="HQ6" s="67"/>
      <c r="HR6" s="67"/>
      <c r="HS6" s="67"/>
      <c r="HT6" s="67"/>
      <c r="HU6" s="67"/>
      <c r="HV6" s="67"/>
      <c r="HW6" s="67"/>
      <c r="HX6" s="67"/>
      <c r="HY6" s="67"/>
      <c r="HZ6" s="67"/>
    </row>
    <row r="7" s="30" customFormat="1" ht="22" customHeight="1" spans="1:234">
      <c r="A7" s="10"/>
      <c r="B7" s="10"/>
      <c r="C7" s="13"/>
      <c r="D7" s="14"/>
      <c r="E7" s="14"/>
      <c r="F7" s="14"/>
      <c r="G7" s="15"/>
      <c r="H7" s="16"/>
      <c r="I7" s="12"/>
      <c r="J7" s="43"/>
      <c r="K7" s="68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67"/>
      <c r="Y7" s="67"/>
      <c r="Z7" s="67"/>
      <c r="AA7" s="67"/>
      <c r="AB7" s="67"/>
      <c r="AC7" s="67"/>
      <c r="AD7" s="67"/>
      <c r="AE7" s="67"/>
      <c r="AF7" s="67"/>
      <c r="AG7" s="67"/>
      <c r="AH7" s="67"/>
      <c r="AI7" s="67"/>
      <c r="AJ7" s="67"/>
      <c r="AK7" s="67"/>
      <c r="AL7" s="67"/>
      <c r="AM7" s="67"/>
      <c r="AN7" s="67"/>
      <c r="AO7" s="67"/>
      <c r="AP7" s="67"/>
      <c r="AQ7" s="67"/>
      <c r="AR7" s="67"/>
      <c r="AS7" s="67"/>
      <c r="AT7" s="67"/>
      <c r="AU7" s="67"/>
      <c r="AV7" s="67"/>
      <c r="AW7" s="67"/>
      <c r="AX7" s="67"/>
      <c r="AY7" s="67"/>
      <c r="AZ7" s="67"/>
      <c r="BA7" s="67"/>
      <c r="BB7" s="67"/>
      <c r="BC7" s="67"/>
      <c r="BD7" s="67"/>
      <c r="BE7" s="67"/>
      <c r="BF7" s="67"/>
      <c r="BG7" s="67"/>
      <c r="BH7" s="67"/>
      <c r="BI7" s="67"/>
      <c r="BJ7" s="67"/>
      <c r="BK7" s="67"/>
      <c r="BL7" s="67"/>
      <c r="BM7" s="67"/>
      <c r="BN7" s="67"/>
      <c r="BO7" s="67"/>
      <c r="BP7" s="67"/>
      <c r="BQ7" s="67"/>
      <c r="BR7" s="67"/>
      <c r="BS7" s="67"/>
      <c r="BT7" s="67"/>
      <c r="BU7" s="67"/>
      <c r="BV7" s="67"/>
      <c r="BW7" s="67"/>
      <c r="BX7" s="67"/>
      <c r="BY7" s="67"/>
      <c r="BZ7" s="67"/>
      <c r="CA7" s="67"/>
      <c r="CB7" s="67"/>
      <c r="CC7" s="67"/>
      <c r="CD7" s="67"/>
      <c r="CE7" s="67"/>
      <c r="CF7" s="67"/>
      <c r="CG7" s="67"/>
      <c r="CH7" s="67"/>
      <c r="CI7" s="67"/>
      <c r="CJ7" s="67"/>
      <c r="CK7" s="67"/>
      <c r="CL7" s="67"/>
      <c r="CM7" s="67"/>
      <c r="CN7" s="67"/>
      <c r="CO7" s="67"/>
      <c r="CP7" s="67"/>
      <c r="CQ7" s="67"/>
      <c r="CR7" s="67"/>
      <c r="CS7" s="67"/>
      <c r="CT7" s="67"/>
      <c r="CU7" s="67"/>
      <c r="CV7" s="67"/>
      <c r="CW7" s="67"/>
      <c r="CX7" s="67"/>
      <c r="CY7" s="67"/>
      <c r="CZ7" s="67"/>
      <c r="DA7" s="67"/>
      <c r="DB7" s="67"/>
      <c r="DC7" s="67"/>
      <c r="DD7" s="67"/>
      <c r="DE7" s="67"/>
      <c r="DF7" s="67"/>
      <c r="DG7" s="67"/>
      <c r="DH7" s="67"/>
      <c r="DI7" s="67"/>
      <c r="DJ7" s="67"/>
      <c r="DK7" s="67"/>
      <c r="DL7" s="67"/>
      <c r="DM7" s="67"/>
      <c r="DN7" s="67"/>
      <c r="DO7" s="67"/>
      <c r="DP7" s="67"/>
      <c r="DQ7" s="67"/>
      <c r="DR7" s="67"/>
      <c r="DS7" s="67"/>
      <c r="DT7" s="67"/>
      <c r="DU7" s="67"/>
      <c r="DV7" s="67"/>
      <c r="DW7" s="67"/>
      <c r="DX7" s="67"/>
      <c r="DY7" s="67"/>
      <c r="DZ7" s="67"/>
      <c r="EA7" s="67"/>
      <c r="EB7" s="67"/>
      <c r="EC7" s="67"/>
      <c r="ED7" s="67"/>
      <c r="EE7" s="67"/>
      <c r="EF7" s="67"/>
      <c r="EG7" s="67"/>
      <c r="EH7" s="67"/>
      <c r="EI7" s="67"/>
      <c r="EJ7" s="67"/>
      <c r="EK7" s="67"/>
      <c r="EL7" s="67"/>
      <c r="EM7" s="67"/>
      <c r="EN7" s="67"/>
      <c r="EO7" s="67"/>
      <c r="EP7" s="67"/>
      <c r="EQ7" s="67"/>
      <c r="ER7" s="67"/>
      <c r="ES7" s="67"/>
      <c r="ET7" s="67"/>
      <c r="EU7" s="67"/>
      <c r="EV7" s="67"/>
      <c r="EW7" s="67"/>
      <c r="EX7" s="67"/>
      <c r="EY7" s="67"/>
      <c r="EZ7" s="67"/>
      <c r="FA7" s="67"/>
      <c r="FB7" s="67"/>
      <c r="FC7" s="67"/>
      <c r="FD7" s="67"/>
      <c r="FE7" s="67"/>
      <c r="FF7" s="67"/>
      <c r="FG7" s="67"/>
      <c r="FH7" s="67"/>
      <c r="FI7" s="67"/>
      <c r="FJ7" s="67"/>
      <c r="FK7" s="67"/>
      <c r="FL7" s="67"/>
      <c r="FM7" s="67"/>
      <c r="FN7" s="67"/>
      <c r="FO7" s="67"/>
      <c r="FP7" s="67"/>
      <c r="FQ7" s="67"/>
      <c r="FR7" s="67"/>
      <c r="FS7" s="67"/>
      <c r="FT7" s="67"/>
      <c r="FU7" s="67"/>
      <c r="FV7" s="67"/>
      <c r="FW7" s="67"/>
      <c r="FX7" s="67"/>
      <c r="FY7" s="67"/>
      <c r="FZ7" s="67"/>
      <c r="GA7" s="67"/>
      <c r="GB7" s="67"/>
      <c r="GC7" s="67"/>
      <c r="GD7" s="67"/>
      <c r="GE7" s="67"/>
      <c r="GF7" s="67"/>
      <c r="GG7" s="67"/>
      <c r="GH7" s="67"/>
      <c r="GI7" s="67"/>
      <c r="GJ7" s="67"/>
      <c r="GK7" s="67"/>
      <c r="GL7" s="67"/>
      <c r="GM7" s="67"/>
      <c r="GN7" s="67"/>
      <c r="GO7" s="67"/>
      <c r="GP7" s="67"/>
      <c r="GQ7" s="67"/>
      <c r="GR7" s="67"/>
      <c r="GS7" s="67"/>
      <c r="GT7" s="67"/>
      <c r="GU7" s="67"/>
      <c r="GV7" s="67"/>
      <c r="GW7" s="67"/>
      <c r="GX7" s="67"/>
      <c r="GY7" s="67"/>
      <c r="GZ7" s="67"/>
      <c r="HA7" s="67"/>
      <c r="HB7" s="67"/>
      <c r="HC7" s="67"/>
      <c r="HD7" s="67"/>
      <c r="HE7" s="67"/>
      <c r="HF7" s="67"/>
      <c r="HG7" s="67"/>
      <c r="HH7" s="67"/>
      <c r="HI7" s="67"/>
      <c r="HJ7" s="67"/>
      <c r="HK7" s="67"/>
      <c r="HL7" s="67"/>
      <c r="HM7" s="67"/>
      <c r="HN7" s="67"/>
      <c r="HO7" s="67"/>
      <c r="HP7" s="67"/>
      <c r="HQ7" s="67"/>
      <c r="HR7" s="67"/>
      <c r="HS7" s="67"/>
      <c r="HT7" s="67"/>
      <c r="HU7" s="67"/>
      <c r="HV7" s="67"/>
      <c r="HW7" s="67"/>
      <c r="HX7" s="67"/>
      <c r="HY7" s="67"/>
      <c r="HZ7" s="67"/>
    </row>
    <row r="8" s="30" customFormat="1" ht="22" customHeight="1" spans="1:234">
      <c r="A8" s="10"/>
      <c r="B8" s="10"/>
      <c r="C8" s="13"/>
      <c r="D8" s="14"/>
      <c r="E8" s="14"/>
      <c r="F8" s="14"/>
      <c r="G8" s="15"/>
      <c r="H8" s="16"/>
      <c r="I8" s="12"/>
      <c r="J8" s="43"/>
      <c r="K8" s="68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67"/>
      <c r="Y8" s="67"/>
      <c r="Z8" s="67"/>
      <c r="AA8" s="67"/>
      <c r="AB8" s="67"/>
      <c r="AC8" s="67"/>
      <c r="AD8" s="67"/>
      <c r="AE8" s="67"/>
      <c r="AF8" s="67"/>
      <c r="AG8" s="67"/>
      <c r="AH8" s="67"/>
      <c r="AI8" s="67"/>
      <c r="AJ8" s="67"/>
      <c r="AK8" s="67"/>
      <c r="AL8" s="67"/>
      <c r="AM8" s="67"/>
      <c r="AN8" s="67"/>
      <c r="AO8" s="67"/>
      <c r="AP8" s="67"/>
      <c r="AQ8" s="67"/>
      <c r="AR8" s="67"/>
      <c r="AS8" s="67"/>
      <c r="AT8" s="67"/>
      <c r="AU8" s="67"/>
      <c r="AV8" s="67"/>
      <c r="AW8" s="67"/>
      <c r="AX8" s="67"/>
      <c r="AY8" s="67"/>
      <c r="AZ8" s="67"/>
      <c r="BA8" s="67"/>
      <c r="BB8" s="67"/>
      <c r="BC8" s="67"/>
      <c r="BD8" s="67"/>
      <c r="BE8" s="67"/>
      <c r="BF8" s="67"/>
      <c r="BG8" s="67"/>
      <c r="BH8" s="67"/>
      <c r="BI8" s="67"/>
      <c r="BJ8" s="67"/>
      <c r="BK8" s="67"/>
      <c r="BL8" s="67"/>
      <c r="BM8" s="67"/>
      <c r="BN8" s="67"/>
      <c r="BO8" s="67"/>
      <c r="BP8" s="67"/>
      <c r="BQ8" s="67"/>
      <c r="BR8" s="67"/>
      <c r="BS8" s="67"/>
      <c r="BT8" s="67"/>
      <c r="BU8" s="67"/>
      <c r="BV8" s="67"/>
      <c r="BW8" s="67"/>
      <c r="BX8" s="67"/>
      <c r="BY8" s="67"/>
      <c r="BZ8" s="67"/>
      <c r="CA8" s="67"/>
      <c r="CB8" s="67"/>
      <c r="CC8" s="67"/>
      <c r="CD8" s="67"/>
      <c r="CE8" s="67"/>
      <c r="CF8" s="67"/>
      <c r="CG8" s="67"/>
      <c r="CH8" s="67"/>
      <c r="CI8" s="67"/>
      <c r="CJ8" s="67"/>
      <c r="CK8" s="67"/>
      <c r="CL8" s="67"/>
      <c r="CM8" s="67"/>
      <c r="CN8" s="67"/>
      <c r="CO8" s="67"/>
      <c r="CP8" s="67"/>
      <c r="CQ8" s="67"/>
      <c r="CR8" s="67"/>
      <c r="CS8" s="67"/>
      <c r="CT8" s="67"/>
      <c r="CU8" s="67"/>
      <c r="CV8" s="67"/>
      <c r="CW8" s="67"/>
      <c r="CX8" s="67"/>
      <c r="CY8" s="67"/>
      <c r="CZ8" s="67"/>
      <c r="DA8" s="67"/>
      <c r="DB8" s="67"/>
      <c r="DC8" s="67"/>
      <c r="DD8" s="67"/>
      <c r="DE8" s="67"/>
      <c r="DF8" s="67"/>
      <c r="DG8" s="67"/>
      <c r="DH8" s="67"/>
      <c r="DI8" s="67"/>
      <c r="DJ8" s="67"/>
      <c r="DK8" s="67"/>
      <c r="DL8" s="67"/>
      <c r="DM8" s="67"/>
      <c r="DN8" s="67"/>
      <c r="DO8" s="67"/>
      <c r="DP8" s="67"/>
      <c r="DQ8" s="67"/>
      <c r="DR8" s="67"/>
      <c r="DS8" s="67"/>
      <c r="DT8" s="67"/>
      <c r="DU8" s="67"/>
      <c r="DV8" s="67"/>
      <c r="DW8" s="67"/>
      <c r="DX8" s="67"/>
      <c r="DY8" s="67"/>
      <c r="DZ8" s="67"/>
      <c r="EA8" s="67"/>
      <c r="EB8" s="67"/>
      <c r="EC8" s="67"/>
      <c r="ED8" s="67"/>
      <c r="EE8" s="67"/>
      <c r="EF8" s="67"/>
      <c r="EG8" s="67"/>
      <c r="EH8" s="67"/>
      <c r="EI8" s="67"/>
      <c r="EJ8" s="67"/>
      <c r="EK8" s="67"/>
      <c r="EL8" s="67"/>
      <c r="EM8" s="67"/>
      <c r="EN8" s="67"/>
      <c r="EO8" s="67"/>
      <c r="EP8" s="67"/>
      <c r="EQ8" s="67"/>
      <c r="ER8" s="67"/>
      <c r="ES8" s="67"/>
      <c r="ET8" s="67"/>
      <c r="EU8" s="67"/>
      <c r="EV8" s="67"/>
      <c r="EW8" s="67"/>
      <c r="EX8" s="67"/>
      <c r="EY8" s="67"/>
      <c r="EZ8" s="67"/>
      <c r="FA8" s="67"/>
      <c r="FB8" s="67"/>
      <c r="FC8" s="67"/>
      <c r="FD8" s="67"/>
      <c r="FE8" s="67"/>
      <c r="FF8" s="67"/>
      <c r="FG8" s="67"/>
      <c r="FH8" s="67"/>
      <c r="FI8" s="67"/>
      <c r="FJ8" s="67"/>
      <c r="FK8" s="67"/>
      <c r="FL8" s="67"/>
      <c r="FM8" s="67"/>
      <c r="FN8" s="67"/>
      <c r="FO8" s="67"/>
      <c r="FP8" s="67"/>
      <c r="FQ8" s="67"/>
      <c r="FR8" s="67"/>
      <c r="FS8" s="67"/>
      <c r="FT8" s="67"/>
      <c r="FU8" s="67"/>
      <c r="FV8" s="67"/>
      <c r="FW8" s="67"/>
      <c r="FX8" s="67"/>
      <c r="FY8" s="67"/>
      <c r="FZ8" s="67"/>
      <c r="GA8" s="67"/>
      <c r="GB8" s="67"/>
      <c r="GC8" s="67"/>
      <c r="GD8" s="67"/>
      <c r="GE8" s="67"/>
      <c r="GF8" s="67"/>
      <c r="GG8" s="67"/>
      <c r="GH8" s="67"/>
      <c r="GI8" s="67"/>
      <c r="GJ8" s="67"/>
      <c r="GK8" s="67"/>
      <c r="GL8" s="67"/>
      <c r="GM8" s="67"/>
      <c r="GN8" s="67"/>
      <c r="GO8" s="67"/>
      <c r="GP8" s="67"/>
      <c r="GQ8" s="67"/>
      <c r="GR8" s="67"/>
      <c r="GS8" s="67"/>
      <c r="GT8" s="67"/>
      <c r="GU8" s="67"/>
      <c r="GV8" s="67"/>
      <c r="GW8" s="67"/>
      <c r="GX8" s="67"/>
      <c r="GY8" s="67"/>
      <c r="GZ8" s="67"/>
      <c r="HA8" s="67"/>
      <c r="HB8" s="67"/>
      <c r="HC8" s="67"/>
      <c r="HD8" s="67"/>
      <c r="HE8" s="67"/>
      <c r="HF8" s="67"/>
      <c r="HG8" s="67"/>
      <c r="HH8" s="67"/>
      <c r="HI8" s="67"/>
      <c r="HJ8" s="67"/>
      <c r="HK8" s="67"/>
      <c r="HL8" s="67"/>
      <c r="HM8" s="67"/>
      <c r="HN8" s="67"/>
      <c r="HO8" s="67"/>
      <c r="HP8" s="67"/>
      <c r="HQ8" s="67"/>
      <c r="HR8" s="67"/>
      <c r="HS8" s="67"/>
      <c r="HT8" s="67"/>
      <c r="HU8" s="67"/>
      <c r="HV8" s="67"/>
      <c r="HW8" s="67"/>
      <c r="HX8" s="67"/>
      <c r="HY8" s="67"/>
      <c r="HZ8" s="67"/>
    </row>
    <row r="9" s="30" customFormat="1" ht="22" customHeight="1" spans="1:234">
      <c r="A9" s="10"/>
      <c r="B9" s="10"/>
      <c r="C9" s="18" t="s">
        <v>99</v>
      </c>
      <c r="D9" s="19"/>
      <c r="E9" s="19"/>
      <c r="F9" s="19"/>
      <c r="G9" s="20"/>
      <c r="H9" s="16">
        <f>SUM(H5:H8)</f>
        <v>289.41</v>
      </c>
      <c r="I9" s="12"/>
      <c r="J9" s="43">
        <f>SUM(J5:J8)</f>
        <v>126031</v>
      </c>
      <c r="K9" s="68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67"/>
      <c r="Y9" s="67"/>
      <c r="Z9" s="67"/>
      <c r="AA9" s="67"/>
      <c r="AB9" s="67"/>
      <c r="AC9" s="67"/>
      <c r="AD9" s="67"/>
      <c r="AE9" s="67"/>
      <c r="AF9" s="67"/>
      <c r="AG9" s="67"/>
      <c r="AH9" s="67"/>
      <c r="AI9" s="67"/>
      <c r="AJ9" s="67"/>
      <c r="AK9" s="67"/>
      <c r="AL9" s="67"/>
      <c r="AM9" s="67"/>
      <c r="AN9" s="67"/>
      <c r="AO9" s="67"/>
      <c r="AP9" s="67"/>
      <c r="AQ9" s="67"/>
      <c r="AR9" s="67"/>
      <c r="AS9" s="67"/>
      <c r="AT9" s="67"/>
      <c r="AU9" s="67"/>
      <c r="AV9" s="67"/>
      <c r="AW9" s="67"/>
      <c r="AX9" s="67"/>
      <c r="AY9" s="67"/>
      <c r="AZ9" s="67"/>
      <c r="BA9" s="67"/>
      <c r="BB9" s="67"/>
      <c r="BC9" s="67"/>
      <c r="BD9" s="67"/>
      <c r="BE9" s="67"/>
      <c r="BF9" s="67"/>
      <c r="BG9" s="67"/>
      <c r="BH9" s="67"/>
      <c r="BI9" s="67"/>
      <c r="BJ9" s="67"/>
      <c r="BK9" s="67"/>
      <c r="BL9" s="67"/>
      <c r="BM9" s="67"/>
      <c r="BN9" s="67"/>
      <c r="BO9" s="67"/>
      <c r="BP9" s="67"/>
      <c r="BQ9" s="67"/>
      <c r="BR9" s="67"/>
      <c r="BS9" s="67"/>
      <c r="BT9" s="67"/>
      <c r="BU9" s="67"/>
      <c r="BV9" s="67"/>
      <c r="BW9" s="67"/>
      <c r="BX9" s="67"/>
      <c r="BY9" s="67"/>
      <c r="BZ9" s="67"/>
      <c r="CA9" s="67"/>
      <c r="CB9" s="67"/>
      <c r="CC9" s="67"/>
      <c r="CD9" s="67"/>
      <c r="CE9" s="67"/>
      <c r="CF9" s="67"/>
      <c r="CG9" s="67"/>
      <c r="CH9" s="67"/>
      <c r="CI9" s="67"/>
      <c r="CJ9" s="67"/>
      <c r="CK9" s="67"/>
      <c r="CL9" s="67"/>
      <c r="CM9" s="67"/>
      <c r="CN9" s="67"/>
      <c r="CO9" s="67"/>
      <c r="CP9" s="67"/>
      <c r="CQ9" s="67"/>
      <c r="CR9" s="67"/>
      <c r="CS9" s="67"/>
      <c r="CT9" s="67"/>
      <c r="CU9" s="67"/>
      <c r="CV9" s="67"/>
      <c r="CW9" s="67"/>
      <c r="CX9" s="67"/>
      <c r="CY9" s="67"/>
      <c r="CZ9" s="67"/>
      <c r="DA9" s="67"/>
      <c r="DB9" s="67"/>
      <c r="DC9" s="67"/>
      <c r="DD9" s="67"/>
      <c r="DE9" s="67"/>
      <c r="DF9" s="67"/>
      <c r="DG9" s="67"/>
      <c r="DH9" s="67"/>
      <c r="DI9" s="67"/>
      <c r="DJ9" s="67"/>
      <c r="DK9" s="67"/>
      <c r="DL9" s="67"/>
      <c r="DM9" s="67"/>
      <c r="DN9" s="67"/>
      <c r="DO9" s="67"/>
      <c r="DP9" s="67"/>
      <c r="DQ9" s="67"/>
      <c r="DR9" s="67"/>
      <c r="DS9" s="67"/>
      <c r="DT9" s="67"/>
      <c r="DU9" s="67"/>
      <c r="DV9" s="67"/>
      <c r="DW9" s="67"/>
      <c r="DX9" s="67"/>
      <c r="DY9" s="67"/>
      <c r="DZ9" s="67"/>
      <c r="EA9" s="67"/>
      <c r="EB9" s="67"/>
      <c r="EC9" s="67"/>
      <c r="ED9" s="67"/>
      <c r="EE9" s="67"/>
      <c r="EF9" s="67"/>
      <c r="EG9" s="67"/>
      <c r="EH9" s="67"/>
      <c r="EI9" s="67"/>
      <c r="EJ9" s="67"/>
      <c r="EK9" s="67"/>
      <c r="EL9" s="67"/>
      <c r="EM9" s="67"/>
      <c r="EN9" s="67"/>
      <c r="EO9" s="67"/>
      <c r="EP9" s="67"/>
      <c r="EQ9" s="67"/>
      <c r="ER9" s="67"/>
      <c r="ES9" s="67"/>
      <c r="ET9" s="67"/>
      <c r="EU9" s="67"/>
      <c r="EV9" s="67"/>
      <c r="EW9" s="67"/>
      <c r="EX9" s="67"/>
      <c r="EY9" s="67"/>
      <c r="EZ9" s="67"/>
      <c r="FA9" s="67"/>
      <c r="FB9" s="67"/>
      <c r="FC9" s="67"/>
      <c r="FD9" s="67"/>
      <c r="FE9" s="67"/>
      <c r="FF9" s="67"/>
      <c r="FG9" s="67"/>
      <c r="FH9" s="67"/>
      <c r="FI9" s="67"/>
      <c r="FJ9" s="67"/>
      <c r="FK9" s="67"/>
      <c r="FL9" s="67"/>
      <c r="FM9" s="67"/>
      <c r="FN9" s="67"/>
      <c r="FO9" s="67"/>
      <c r="FP9" s="67"/>
      <c r="FQ9" s="67"/>
      <c r="FR9" s="67"/>
      <c r="FS9" s="67"/>
      <c r="FT9" s="67"/>
      <c r="FU9" s="67"/>
      <c r="FV9" s="67"/>
      <c r="FW9" s="67"/>
      <c r="FX9" s="67"/>
      <c r="FY9" s="67"/>
      <c r="FZ9" s="67"/>
      <c r="GA9" s="67"/>
      <c r="GB9" s="67"/>
      <c r="GC9" s="67"/>
      <c r="GD9" s="67"/>
      <c r="GE9" s="67"/>
      <c r="GF9" s="67"/>
      <c r="GG9" s="67"/>
      <c r="GH9" s="67"/>
      <c r="GI9" s="67"/>
      <c r="GJ9" s="67"/>
      <c r="GK9" s="67"/>
      <c r="GL9" s="67"/>
      <c r="GM9" s="67"/>
      <c r="GN9" s="67"/>
      <c r="GO9" s="67"/>
      <c r="GP9" s="67"/>
      <c r="GQ9" s="67"/>
      <c r="GR9" s="67"/>
      <c r="GS9" s="67"/>
      <c r="GT9" s="67"/>
      <c r="GU9" s="67"/>
      <c r="GV9" s="67"/>
      <c r="GW9" s="67"/>
      <c r="GX9" s="67"/>
      <c r="GY9" s="67"/>
      <c r="GZ9" s="67"/>
      <c r="HA9" s="67"/>
      <c r="HB9" s="67"/>
      <c r="HC9" s="67"/>
      <c r="HD9" s="67"/>
      <c r="HE9" s="67"/>
      <c r="HF9" s="67"/>
      <c r="HG9" s="67"/>
      <c r="HH9" s="67"/>
      <c r="HI9" s="67"/>
      <c r="HJ9" s="67"/>
      <c r="HK9" s="67"/>
      <c r="HL9" s="67"/>
      <c r="HM9" s="67"/>
      <c r="HN9" s="67"/>
      <c r="HO9" s="67"/>
      <c r="HP9" s="67"/>
      <c r="HQ9" s="67"/>
      <c r="HR9" s="67"/>
      <c r="HS9" s="67"/>
      <c r="HT9" s="67"/>
      <c r="HU9" s="67"/>
      <c r="HV9" s="67"/>
      <c r="HW9" s="67"/>
      <c r="HX9" s="67"/>
      <c r="HY9" s="67"/>
      <c r="HZ9" s="67"/>
    </row>
    <row r="10" s="59" customFormat="1" ht="22" customHeight="1" spans="1:11">
      <c r="A10" s="71" t="s">
        <v>100</v>
      </c>
      <c r="B10" s="23"/>
      <c r="C10" s="23"/>
      <c r="D10" s="23"/>
      <c r="E10" s="23"/>
      <c r="F10" s="23"/>
      <c r="G10" s="23"/>
      <c r="H10" s="65"/>
      <c r="I10" s="65"/>
      <c r="J10" s="65"/>
      <c r="K10" s="70"/>
    </row>
    <row r="11" s="30" customFormat="1" ht="22" customHeight="1" spans="1:11">
      <c r="A11" s="10" t="s">
        <v>101</v>
      </c>
      <c r="B11" s="11" t="s">
        <v>102</v>
      </c>
      <c r="C11" s="16" t="s">
        <v>103</v>
      </c>
      <c r="D11" s="16"/>
      <c r="E11" s="16"/>
      <c r="F11" s="16"/>
      <c r="G11" s="16" t="s">
        <v>104</v>
      </c>
      <c r="H11" s="12" t="s">
        <v>105</v>
      </c>
      <c r="I11" s="11" t="s">
        <v>88</v>
      </c>
      <c r="J11" s="41" t="s">
        <v>89</v>
      </c>
      <c r="K11" s="10" t="s">
        <v>106</v>
      </c>
    </row>
    <row r="12" s="30" customFormat="1" ht="18" customHeight="1" spans="1:234">
      <c r="A12" s="10"/>
      <c r="B12" s="10"/>
      <c r="C12" s="10"/>
      <c r="D12" s="10"/>
      <c r="E12" s="10"/>
      <c r="F12" s="10"/>
      <c r="G12" s="16"/>
      <c r="H12" s="12"/>
      <c r="I12" s="25"/>
      <c r="J12" s="41"/>
      <c r="K12" s="68"/>
      <c r="L12" s="67"/>
      <c r="M12" s="67"/>
      <c r="N12" s="67"/>
      <c r="O12" s="67"/>
      <c r="P12" s="67"/>
      <c r="Q12" s="67"/>
      <c r="R12" s="67"/>
      <c r="S12" s="67"/>
      <c r="T12" s="67"/>
      <c r="U12" s="67"/>
      <c r="V12" s="67"/>
      <c r="W12" s="67"/>
      <c r="X12" s="67"/>
      <c r="Y12" s="67"/>
      <c r="Z12" s="67"/>
      <c r="AA12" s="67"/>
      <c r="AB12" s="67"/>
      <c r="AC12" s="67"/>
      <c r="AD12" s="67"/>
      <c r="AE12" s="67"/>
      <c r="AF12" s="67"/>
      <c r="AG12" s="67"/>
      <c r="AH12" s="67"/>
      <c r="AI12" s="67"/>
      <c r="AJ12" s="67"/>
      <c r="AK12" s="67"/>
      <c r="AL12" s="67"/>
      <c r="AM12" s="67"/>
      <c r="AN12" s="67"/>
      <c r="AO12" s="67"/>
      <c r="AP12" s="67"/>
      <c r="AQ12" s="67"/>
      <c r="AR12" s="67"/>
      <c r="AS12" s="67"/>
      <c r="AT12" s="67"/>
      <c r="AU12" s="67"/>
      <c r="AV12" s="67"/>
      <c r="AW12" s="67"/>
      <c r="AX12" s="67"/>
      <c r="AY12" s="67"/>
      <c r="AZ12" s="67"/>
      <c r="BA12" s="67"/>
      <c r="BB12" s="67"/>
      <c r="BC12" s="67"/>
      <c r="BD12" s="67"/>
      <c r="BE12" s="67"/>
      <c r="BF12" s="67"/>
      <c r="BG12" s="67"/>
      <c r="BH12" s="67"/>
      <c r="BI12" s="67"/>
      <c r="BJ12" s="67"/>
      <c r="BK12" s="67"/>
      <c r="BL12" s="67"/>
      <c r="BM12" s="67"/>
      <c r="BN12" s="67"/>
      <c r="BO12" s="67"/>
      <c r="BP12" s="67"/>
      <c r="BQ12" s="67"/>
      <c r="BR12" s="67"/>
      <c r="BS12" s="67"/>
      <c r="BT12" s="67"/>
      <c r="BU12" s="67"/>
      <c r="BV12" s="67"/>
      <c r="BW12" s="67"/>
      <c r="BX12" s="67"/>
      <c r="BY12" s="67"/>
      <c r="BZ12" s="67"/>
      <c r="CA12" s="67"/>
      <c r="CB12" s="67"/>
      <c r="CC12" s="67"/>
      <c r="CD12" s="67"/>
      <c r="CE12" s="67"/>
      <c r="CF12" s="67"/>
      <c r="CG12" s="67"/>
      <c r="CH12" s="67"/>
      <c r="CI12" s="67"/>
      <c r="CJ12" s="67"/>
      <c r="CK12" s="67"/>
      <c r="CL12" s="67"/>
      <c r="CM12" s="67"/>
      <c r="CN12" s="67"/>
      <c r="CO12" s="67"/>
      <c r="CP12" s="67"/>
      <c r="CQ12" s="67"/>
      <c r="CR12" s="67"/>
      <c r="CS12" s="67"/>
      <c r="CT12" s="67"/>
      <c r="CU12" s="67"/>
      <c r="CV12" s="67"/>
      <c r="CW12" s="67"/>
      <c r="CX12" s="67"/>
      <c r="CY12" s="67"/>
      <c r="CZ12" s="67"/>
      <c r="DA12" s="67"/>
      <c r="DB12" s="67"/>
      <c r="DC12" s="67"/>
      <c r="DD12" s="67"/>
      <c r="DE12" s="67"/>
      <c r="DF12" s="67"/>
      <c r="DG12" s="67"/>
      <c r="DH12" s="67"/>
      <c r="DI12" s="67"/>
      <c r="DJ12" s="67"/>
      <c r="DK12" s="67"/>
      <c r="DL12" s="67"/>
      <c r="DM12" s="67"/>
      <c r="DN12" s="67"/>
      <c r="DO12" s="67"/>
      <c r="DP12" s="67"/>
      <c r="DQ12" s="67"/>
      <c r="DR12" s="67"/>
      <c r="DS12" s="67"/>
      <c r="DT12" s="67"/>
      <c r="DU12" s="67"/>
      <c r="DV12" s="67"/>
      <c r="DW12" s="67"/>
      <c r="DX12" s="67"/>
      <c r="DY12" s="67"/>
      <c r="DZ12" s="67"/>
      <c r="EA12" s="67"/>
      <c r="EB12" s="67"/>
      <c r="EC12" s="67"/>
      <c r="ED12" s="67"/>
      <c r="EE12" s="67"/>
      <c r="EF12" s="67"/>
      <c r="EG12" s="67"/>
      <c r="EH12" s="67"/>
      <c r="EI12" s="67"/>
      <c r="EJ12" s="67"/>
      <c r="EK12" s="67"/>
      <c r="EL12" s="67"/>
      <c r="EM12" s="67"/>
      <c r="EN12" s="67"/>
      <c r="EO12" s="67"/>
      <c r="EP12" s="67"/>
      <c r="EQ12" s="67"/>
      <c r="ER12" s="67"/>
      <c r="ES12" s="67"/>
      <c r="ET12" s="67"/>
      <c r="EU12" s="67"/>
      <c r="EV12" s="67"/>
      <c r="EW12" s="67"/>
      <c r="EX12" s="67"/>
      <c r="EY12" s="67"/>
      <c r="EZ12" s="67"/>
      <c r="FA12" s="67"/>
      <c r="FB12" s="67"/>
      <c r="FC12" s="67"/>
      <c r="FD12" s="67"/>
      <c r="FE12" s="67"/>
      <c r="FF12" s="67"/>
      <c r="FG12" s="67"/>
      <c r="FH12" s="67"/>
      <c r="FI12" s="67"/>
      <c r="FJ12" s="67"/>
      <c r="FK12" s="67"/>
      <c r="FL12" s="67"/>
      <c r="FM12" s="67"/>
      <c r="FN12" s="67"/>
      <c r="FO12" s="67"/>
      <c r="FP12" s="67"/>
      <c r="FQ12" s="67"/>
      <c r="FR12" s="67"/>
      <c r="FS12" s="67"/>
      <c r="FT12" s="67"/>
      <c r="FU12" s="67"/>
      <c r="FV12" s="67"/>
      <c r="FW12" s="67"/>
      <c r="FX12" s="67"/>
      <c r="FY12" s="67"/>
      <c r="FZ12" s="67"/>
      <c r="GA12" s="67"/>
      <c r="GB12" s="67"/>
      <c r="GC12" s="67"/>
      <c r="GD12" s="67"/>
      <c r="GE12" s="67"/>
      <c r="GF12" s="67"/>
      <c r="GG12" s="67"/>
      <c r="GH12" s="67"/>
      <c r="GI12" s="67"/>
      <c r="GJ12" s="67"/>
      <c r="GK12" s="67"/>
      <c r="GL12" s="67"/>
      <c r="GM12" s="67"/>
      <c r="GN12" s="67"/>
      <c r="GO12" s="67"/>
      <c r="GP12" s="67"/>
      <c r="GQ12" s="67"/>
      <c r="GR12" s="67"/>
      <c r="GS12" s="67"/>
      <c r="GT12" s="67"/>
      <c r="GU12" s="67"/>
      <c r="GV12" s="67"/>
      <c r="GW12" s="67"/>
      <c r="GX12" s="67"/>
      <c r="GY12" s="67"/>
      <c r="GZ12" s="67"/>
      <c r="HA12" s="67"/>
      <c r="HB12" s="67"/>
      <c r="HC12" s="67"/>
      <c r="HD12" s="67"/>
      <c r="HE12" s="67"/>
      <c r="HF12" s="67"/>
      <c r="HG12" s="67"/>
      <c r="HH12" s="67"/>
      <c r="HI12" s="67"/>
      <c r="HJ12" s="67"/>
      <c r="HK12" s="67"/>
      <c r="HL12" s="67"/>
      <c r="HM12" s="67"/>
      <c r="HN12" s="67"/>
      <c r="HO12" s="67"/>
      <c r="HP12" s="67"/>
      <c r="HQ12" s="67"/>
      <c r="HR12" s="67"/>
      <c r="HS12" s="67"/>
      <c r="HT12" s="67"/>
      <c r="HU12" s="67"/>
      <c r="HV12" s="67"/>
      <c r="HW12" s="67"/>
      <c r="HX12" s="67"/>
      <c r="HY12" s="67"/>
      <c r="HZ12" s="67"/>
    </row>
    <row r="13" s="30" customFormat="1" ht="30" customHeight="1" spans="1:234">
      <c r="A13" s="10"/>
      <c r="B13" s="10"/>
      <c r="C13" s="10"/>
      <c r="D13" s="10"/>
      <c r="E13" s="10"/>
      <c r="F13" s="10"/>
      <c r="G13" s="16"/>
      <c r="H13" s="25"/>
      <c r="I13" s="25"/>
      <c r="J13" s="41"/>
      <c r="K13" s="68"/>
      <c r="L13" s="67"/>
      <c r="M13" s="67"/>
      <c r="N13" s="67"/>
      <c r="O13" s="67"/>
      <c r="P13" s="67"/>
      <c r="Q13" s="67"/>
      <c r="R13" s="67"/>
      <c r="S13" s="67"/>
      <c r="T13" s="67"/>
      <c r="U13" s="67"/>
      <c r="V13" s="67"/>
      <c r="W13" s="67"/>
      <c r="X13" s="67"/>
      <c r="Y13" s="67"/>
      <c r="Z13" s="67"/>
      <c r="AA13" s="67"/>
      <c r="AB13" s="67"/>
      <c r="AC13" s="67"/>
      <c r="AD13" s="67"/>
      <c r="AE13" s="67"/>
      <c r="AF13" s="67"/>
      <c r="AG13" s="67"/>
      <c r="AH13" s="67"/>
      <c r="AI13" s="67"/>
      <c r="AJ13" s="67"/>
      <c r="AK13" s="67"/>
      <c r="AL13" s="67"/>
      <c r="AM13" s="67"/>
      <c r="AN13" s="67"/>
      <c r="AO13" s="67"/>
      <c r="AP13" s="67"/>
      <c r="AQ13" s="67"/>
      <c r="AR13" s="67"/>
      <c r="AS13" s="67"/>
      <c r="AT13" s="67"/>
      <c r="AU13" s="67"/>
      <c r="AV13" s="67"/>
      <c r="AW13" s="67"/>
      <c r="AX13" s="67"/>
      <c r="AY13" s="67"/>
      <c r="AZ13" s="67"/>
      <c r="BA13" s="67"/>
      <c r="BB13" s="67"/>
      <c r="BC13" s="67"/>
      <c r="BD13" s="67"/>
      <c r="BE13" s="67"/>
      <c r="BF13" s="67"/>
      <c r="BG13" s="67"/>
      <c r="BH13" s="67"/>
      <c r="BI13" s="67"/>
      <c r="BJ13" s="67"/>
      <c r="BK13" s="67"/>
      <c r="BL13" s="67"/>
      <c r="BM13" s="67"/>
      <c r="BN13" s="67"/>
      <c r="BO13" s="67"/>
      <c r="BP13" s="67"/>
      <c r="BQ13" s="67"/>
      <c r="BR13" s="67"/>
      <c r="BS13" s="67"/>
      <c r="BT13" s="67"/>
      <c r="BU13" s="67"/>
      <c r="BV13" s="67"/>
      <c r="BW13" s="67"/>
      <c r="BX13" s="67"/>
      <c r="BY13" s="67"/>
      <c r="BZ13" s="67"/>
      <c r="CA13" s="67"/>
      <c r="CB13" s="67"/>
      <c r="CC13" s="67"/>
      <c r="CD13" s="67"/>
      <c r="CE13" s="67"/>
      <c r="CF13" s="67"/>
      <c r="CG13" s="67"/>
      <c r="CH13" s="67"/>
      <c r="CI13" s="67"/>
      <c r="CJ13" s="67"/>
      <c r="CK13" s="67"/>
      <c r="CL13" s="67"/>
      <c r="CM13" s="67"/>
      <c r="CN13" s="67"/>
      <c r="CO13" s="67"/>
      <c r="CP13" s="67"/>
      <c r="CQ13" s="67"/>
      <c r="CR13" s="67"/>
      <c r="CS13" s="67"/>
      <c r="CT13" s="67"/>
      <c r="CU13" s="67"/>
      <c r="CV13" s="67"/>
      <c r="CW13" s="67"/>
      <c r="CX13" s="67"/>
      <c r="CY13" s="67"/>
      <c r="CZ13" s="67"/>
      <c r="DA13" s="67"/>
      <c r="DB13" s="67"/>
      <c r="DC13" s="67"/>
      <c r="DD13" s="67"/>
      <c r="DE13" s="67"/>
      <c r="DF13" s="67"/>
      <c r="DG13" s="67"/>
      <c r="DH13" s="67"/>
      <c r="DI13" s="67"/>
      <c r="DJ13" s="67"/>
      <c r="DK13" s="67"/>
      <c r="DL13" s="67"/>
      <c r="DM13" s="67"/>
      <c r="DN13" s="67"/>
      <c r="DO13" s="67"/>
      <c r="DP13" s="67"/>
      <c r="DQ13" s="67"/>
      <c r="DR13" s="67"/>
      <c r="DS13" s="67"/>
      <c r="DT13" s="67"/>
      <c r="DU13" s="67"/>
      <c r="DV13" s="67"/>
      <c r="DW13" s="67"/>
      <c r="DX13" s="67"/>
      <c r="DY13" s="67"/>
      <c r="DZ13" s="67"/>
      <c r="EA13" s="67"/>
      <c r="EB13" s="67"/>
      <c r="EC13" s="67"/>
      <c r="ED13" s="67"/>
      <c r="EE13" s="67"/>
      <c r="EF13" s="67"/>
      <c r="EG13" s="67"/>
      <c r="EH13" s="67"/>
      <c r="EI13" s="67"/>
      <c r="EJ13" s="67"/>
      <c r="EK13" s="67"/>
      <c r="EL13" s="67"/>
      <c r="EM13" s="67"/>
      <c r="EN13" s="67"/>
      <c r="EO13" s="67"/>
      <c r="EP13" s="67"/>
      <c r="EQ13" s="67"/>
      <c r="ER13" s="67"/>
      <c r="ES13" s="67"/>
      <c r="ET13" s="67"/>
      <c r="EU13" s="67"/>
      <c r="EV13" s="67"/>
      <c r="EW13" s="67"/>
      <c r="EX13" s="67"/>
      <c r="EY13" s="67"/>
      <c r="EZ13" s="67"/>
      <c r="FA13" s="67"/>
      <c r="FB13" s="67"/>
      <c r="FC13" s="67"/>
      <c r="FD13" s="67"/>
      <c r="FE13" s="67"/>
      <c r="FF13" s="67"/>
      <c r="FG13" s="67"/>
      <c r="FH13" s="67"/>
      <c r="FI13" s="67"/>
      <c r="FJ13" s="67"/>
      <c r="FK13" s="67"/>
      <c r="FL13" s="67"/>
      <c r="FM13" s="67"/>
      <c r="FN13" s="67"/>
      <c r="FO13" s="67"/>
      <c r="FP13" s="67"/>
      <c r="FQ13" s="67"/>
      <c r="FR13" s="67"/>
      <c r="FS13" s="67"/>
      <c r="FT13" s="67"/>
      <c r="FU13" s="67"/>
      <c r="FV13" s="67"/>
      <c r="FW13" s="67"/>
      <c r="FX13" s="67"/>
      <c r="FY13" s="67"/>
      <c r="FZ13" s="67"/>
      <c r="GA13" s="67"/>
      <c r="GB13" s="67"/>
      <c r="GC13" s="67"/>
      <c r="GD13" s="67"/>
      <c r="GE13" s="67"/>
      <c r="GF13" s="67"/>
      <c r="GG13" s="67"/>
      <c r="GH13" s="67"/>
      <c r="GI13" s="67"/>
      <c r="GJ13" s="67"/>
      <c r="GK13" s="67"/>
      <c r="GL13" s="67"/>
      <c r="GM13" s="67"/>
      <c r="GN13" s="67"/>
      <c r="GO13" s="67"/>
      <c r="GP13" s="67"/>
      <c r="GQ13" s="67"/>
      <c r="GR13" s="67"/>
      <c r="GS13" s="67"/>
      <c r="GT13" s="67"/>
      <c r="GU13" s="67"/>
      <c r="GV13" s="67"/>
      <c r="GW13" s="67"/>
      <c r="GX13" s="67"/>
      <c r="GY13" s="67"/>
      <c r="GZ13" s="67"/>
      <c r="HA13" s="67"/>
      <c r="HB13" s="67"/>
      <c r="HC13" s="67"/>
      <c r="HD13" s="67"/>
      <c r="HE13" s="67"/>
      <c r="HF13" s="67"/>
      <c r="HG13" s="67"/>
      <c r="HH13" s="67"/>
      <c r="HI13" s="67"/>
      <c r="HJ13" s="67"/>
      <c r="HK13" s="67"/>
      <c r="HL13" s="67"/>
      <c r="HM13" s="67"/>
      <c r="HN13" s="67"/>
      <c r="HO13" s="67"/>
      <c r="HP13" s="67"/>
      <c r="HQ13" s="67"/>
      <c r="HR13" s="67"/>
      <c r="HS13" s="67"/>
      <c r="HT13" s="67"/>
      <c r="HU13" s="67"/>
      <c r="HV13" s="67"/>
      <c r="HW13" s="67"/>
      <c r="HX13" s="67"/>
      <c r="HY13" s="67"/>
      <c r="HZ13" s="67"/>
    </row>
    <row r="14" s="30" customFormat="1" ht="26" customHeight="1" spans="1:11">
      <c r="A14" s="10"/>
      <c r="B14" s="9" t="s">
        <v>99</v>
      </c>
      <c r="C14" s="9"/>
      <c r="D14" s="9"/>
      <c r="E14" s="9"/>
      <c r="F14" s="9"/>
      <c r="G14" s="12"/>
      <c r="H14" s="12"/>
      <c r="I14" s="12"/>
      <c r="J14" s="40"/>
      <c r="K14" s="10"/>
    </row>
    <row r="15" s="30" customFormat="1" ht="25" customHeight="1" spans="1:11">
      <c r="A15" s="10"/>
      <c r="B15" s="26" t="s">
        <v>115</v>
      </c>
      <c r="C15" s="27"/>
      <c r="D15" s="27"/>
      <c r="E15" s="27"/>
      <c r="F15" s="28"/>
      <c r="G15" s="29"/>
      <c r="H15" s="29"/>
      <c r="I15" s="12"/>
      <c r="J15" s="40">
        <f>J14+J9</f>
        <v>126031</v>
      </c>
      <c r="K15" s="10"/>
    </row>
    <row r="16" s="30" customFormat="1" ht="19.5" customHeight="1" spans="3:10">
      <c r="C16" s="31"/>
      <c r="D16" s="32"/>
      <c r="E16" s="32"/>
      <c r="F16" s="32"/>
      <c r="G16" s="33" t="s">
        <v>116</v>
      </c>
      <c r="H16" s="33"/>
      <c r="I16" s="33"/>
      <c r="J16" s="33"/>
    </row>
    <row r="17" s="30" customFormat="1" ht="19.5" customHeight="1" spans="2:10">
      <c r="B17" s="34"/>
      <c r="C17" s="35"/>
      <c r="D17" s="36"/>
      <c r="E17" s="36"/>
      <c r="F17" s="36"/>
      <c r="G17" s="37">
        <v>44768</v>
      </c>
      <c r="H17" s="37"/>
      <c r="I17" s="37"/>
      <c r="J17" s="37"/>
    </row>
    <row r="18" s="30" customFormat="1" ht="27" customHeight="1" spans="4:9">
      <c r="D18" s="60"/>
      <c r="E18" s="60"/>
      <c r="F18" s="60"/>
      <c r="G18" s="60"/>
      <c r="H18" s="60"/>
      <c r="I18" s="61"/>
    </row>
    <row r="19" s="30" customFormat="1" ht="24" customHeight="1" spans="4:9">
      <c r="D19" s="60"/>
      <c r="E19" s="60"/>
      <c r="F19" s="60"/>
      <c r="G19" s="60"/>
      <c r="H19" s="60"/>
      <c r="I19" s="61"/>
    </row>
  </sheetData>
  <mergeCells count="20">
    <mergeCell ref="A1:K1"/>
    <mergeCell ref="E2:F2"/>
    <mergeCell ref="H2:I2"/>
    <mergeCell ref="A3:K3"/>
    <mergeCell ref="C4:G4"/>
    <mergeCell ref="C5:G5"/>
    <mergeCell ref="C6:G6"/>
    <mergeCell ref="C7:G7"/>
    <mergeCell ref="C8:G8"/>
    <mergeCell ref="C9:G9"/>
    <mergeCell ref="A10:K10"/>
    <mergeCell ref="C11:F11"/>
    <mergeCell ref="C12:F12"/>
    <mergeCell ref="C13:F13"/>
    <mergeCell ref="B14:F14"/>
    <mergeCell ref="B15:F15"/>
    <mergeCell ref="C16:D16"/>
    <mergeCell ref="G16:J16"/>
    <mergeCell ref="C17:D17"/>
    <mergeCell ref="G17:J17"/>
  </mergeCells>
  <printOptions horizontalCentered="1"/>
  <pageMargins left="0.314583333333333" right="0.314583333333333" top="0.786805555555556" bottom="0.708333333333333" header="0.5" footer="0.5"/>
  <pageSetup paperSize="9" orientation="landscape" horizontalDpi="600"/>
  <headerFooter>
    <oddFooter>&amp;C第 &amp;P 页，共 &amp;N 页</oddFooter>
  </headerFooter>
</worksheet>
</file>

<file path=xl/worksheets/sheet5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IA23"/>
  <sheetViews>
    <sheetView workbookViewId="0">
      <selection activeCell="E220" sqref="E220"/>
    </sheetView>
  </sheetViews>
  <sheetFormatPr defaultColWidth="9" defaultRowHeight="12.75"/>
  <cols>
    <col min="1" max="1" width="6.875" style="30" customWidth="1"/>
    <col min="2" max="2" width="9.5" style="30" customWidth="1"/>
    <col min="3" max="3" width="12.375" style="30" customWidth="1"/>
    <col min="4" max="4" width="12.625" style="60" customWidth="1"/>
    <col min="5" max="5" width="7.875" style="60" customWidth="1"/>
    <col min="6" max="6" width="11.625" style="60" customWidth="1"/>
    <col min="7" max="7" width="10.875" style="60" customWidth="1"/>
    <col min="8" max="8" width="14.375" style="60" customWidth="1"/>
    <col min="9" max="9" width="14.875" style="61" customWidth="1"/>
    <col min="10" max="10" width="17.125" style="30" customWidth="1"/>
    <col min="11" max="11" width="21.625" style="30" customWidth="1"/>
    <col min="12" max="12" width="13" style="30" customWidth="1"/>
    <col min="13" max="32" width="9" style="30"/>
    <col min="33" max="16384" width="5.625" style="30"/>
  </cols>
  <sheetData>
    <row r="1" s="58" customFormat="1" ht="30" customHeight="1" spans="1:227">
      <c r="A1" s="4" t="s">
        <v>74</v>
      </c>
      <c r="B1" s="5"/>
      <c r="C1" s="5"/>
      <c r="D1" s="5"/>
      <c r="E1" s="5"/>
      <c r="F1" s="5"/>
      <c r="G1" s="5"/>
      <c r="H1" s="5"/>
      <c r="I1" s="5"/>
      <c r="J1" s="5"/>
      <c r="K1" s="5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  <c r="AB1" s="66"/>
      <c r="AC1" s="66"/>
      <c r="AD1" s="66"/>
      <c r="AE1" s="66"/>
      <c r="AF1" s="66"/>
      <c r="AG1" s="66"/>
      <c r="AH1" s="66"/>
      <c r="AI1" s="66"/>
      <c r="AJ1" s="66"/>
      <c r="AK1" s="66"/>
      <c r="AL1" s="66"/>
      <c r="AM1" s="66"/>
      <c r="AN1" s="66"/>
      <c r="AO1" s="66"/>
      <c r="AP1" s="66"/>
      <c r="AQ1" s="66"/>
      <c r="AR1" s="66"/>
      <c r="AS1" s="66"/>
      <c r="AT1" s="66"/>
      <c r="AU1" s="66"/>
      <c r="AV1" s="66"/>
      <c r="AW1" s="66"/>
      <c r="AX1" s="66"/>
      <c r="AY1" s="66"/>
      <c r="AZ1" s="66"/>
      <c r="BA1" s="66"/>
      <c r="BB1" s="66"/>
      <c r="BC1" s="66"/>
      <c r="BD1" s="66"/>
      <c r="BE1" s="66"/>
      <c r="BF1" s="66"/>
      <c r="BG1" s="66"/>
      <c r="BH1" s="66"/>
      <c r="BI1" s="66"/>
      <c r="BJ1" s="66"/>
      <c r="BK1" s="66"/>
      <c r="BL1" s="66"/>
      <c r="BM1" s="66"/>
      <c r="BN1" s="66"/>
      <c r="BO1" s="66"/>
      <c r="BP1" s="66"/>
      <c r="BQ1" s="66"/>
      <c r="BR1" s="66"/>
      <c r="BS1" s="66"/>
      <c r="BT1" s="66"/>
      <c r="BU1" s="66"/>
      <c r="BV1" s="66"/>
      <c r="BW1" s="66"/>
      <c r="BX1" s="66"/>
      <c r="BY1" s="66"/>
      <c r="BZ1" s="66"/>
      <c r="CA1" s="66"/>
      <c r="CB1" s="66"/>
      <c r="CC1" s="66"/>
      <c r="CD1" s="66"/>
      <c r="CE1" s="66"/>
      <c r="CF1" s="66"/>
      <c r="CG1" s="66"/>
      <c r="CH1" s="66"/>
      <c r="CI1" s="66"/>
      <c r="CJ1" s="66"/>
      <c r="CK1" s="66"/>
      <c r="CL1" s="66"/>
      <c r="CM1" s="66"/>
      <c r="CN1" s="66"/>
      <c r="CO1" s="66"/>
      <c r="CP1" s="66"/>
      <c r="CQ1" s="66"/>
      <c r="CR1" s="66"/>
      <c r="CS1" s="66"/>
      <c r="CT1" s="66"/>
      <c r="CU1" s="66"/>
      <c r="CV1" s="66"/>
      <c r="CW1" s="66"/>
      <c r="CX1" s="66"/>
      <c r="CY1" s="66"/>
      <c r="CZ1" s="66"/>
      <c r="DA1" s="66"/>
      <c r="DB1" s="66"/>
      <c r="DC1" s="66"/>
      <c r="DD1" s="66"/>
      <c r="DE1" s="66"/>
      <c r="DF1" s="66"/>
      <c r="DG1" s="66"/>
      <c r="DH1" s="66"/>
      <c r="DI1" s="66"/>
      <c r="DJ1" s="66"/>
      <c r="DK1" s="66"/>
      <c r="DL1" s="66"/>
      <c r="DM1" s="66"/>
      <c r="DN1" s="66"/>
      <c r="DO1" s="66"/>
      <c r="DP1" s="66"/>
      <c r="DQ1" s="66"/>
      <c r="DR1" s="66"/>
      <c r="DS1" s="66"/>
      <c r="DT1" s="66"/>
      <c r="DU1" s="66"/>
      <c r="DV1" s="66"/>
      <c r="DW1" s="66"/>
      <c r="DX1" s="66"/>
      <c r="DY1" s="66"/>
      <c r="DZ1" s="66"/>
      <c r="EA1" s="66"/>
      <c r="EB1" s="66"/>
      <c r="EC1" s="66"/>
      <c r="ED1" s="66"/>
      <c r="EE1" s="66"/>
      <c r="EF1" s="66"/>
      <c r="EG1" s="66"/>
      <c r="EH1" s="66"/>
      <c r="EI1" s="66"/>
      <c r="EJ1" s="66"/>
      <c r="EK1" s="66"/>
      <c r="EL1" s="66"/>
      <c r="EM1" s="66"/>
      <c r="EN1" s="66"/>
      <c r="EO1" s="66"/>
      <c r="EP1" s="66"/>
      <c r="EQ1" s="66"/>
      <c r="ER1" s="66"/>
      <c r="ES1" s="66"/>
      <c r="ET1" s="66"/>
      <c r="EU1" s="66"/>
      <c r="EV1" s="66"/>
      <c r="EW1" s="66"/>
      <c r="EX1" s="66"/>
      <c r="EY1" s="66"/>
      <c r="EZ1" s="66"/>
      <c r="FA1" s="66"/>
      <c r="FB1" s="66"/>
      <c r="FC1" s="66"/>
      <c r="FD1" s="66"/>
      <c r="FE1" s="66"/>
      <c r="FF1" s="66"/>
      <c r="FG1" s="66"/>
      <c r="FH1" s="66"/>
      <c r="FI1" s="66"/>
      <c r="FJ1" s="66"/>
      <c r="FK1" s="66"/>
      <c r="FL1" s="66"/>
      <c r="FM1" s="66"/>
      <c r="FN1" s="66"/>
      <c r="FO1" s="66"/>
      <c r="FP1" s="66"/>
      <c r="FQ1" s="66"/>
      <c r="FR1" s="66"/>
      <c r="FS1" s="66"/>
      <c r="FT1" s="66"/>
      <c r="FU1" s="66"/>
      <c r="FV1" s="66"/>
      <c r="FW1" s="66"/>
      <c r="FX1" s="66"/>
      <c r="FY1" s="66"/>
      <c r="FZ1" s="66"/>
      <c r="GA1" s="66"/>
      <c r="GB1" s="66"/>
      <c r="GC1" s="66"/>
      <c r="GD1" s="66"/>
      <c r="GE1" s="66"/>
      <c r="GF1" s="66"/>
      <c r="GG1" s="66"/>
      <c r="GH1" s="66"/>
      <c r="GI1" s="66"/>
      <c r="GJ1" s="66"/>
      <c r="GK1" s="66"/>
      <c r="GL1" s="66"/>
      <c r="GM1" s="66"/>
      <c r="GN1" s="66"/>
      <c r="GO1" s="66"/>
      <c r="GP1" s="66"/>
      <c r="GQ1" s="66"/>
      <c r="GR1" s="66"/>
      <c r="GS1" s="66"/>
      <c r="GT1" s="66"/>
      <c r="GU1" s="66"/>
      <c r="GV1" s="66"/>
      <c r="GW1" s="66"/>
      <c r="GX1" s="66"/>
      <c r="GY1" s="66"/>
      <c r="GZ1" s="66"/>
      <c r="HA1" s="66"/>
      <c r="HB1" s="66"/>
      <c r="HC1" s="66"/>
      <c r="HD1" s="66"/>
      <c r="HE1" s="66"/>
      <c r="HF1" s="66"/>
      <c r="HG1" s="66"/>
      <c r="HH1" s="66"/>
      <c r="HI1" s="66"/>
      <c r="HJ1" s="66"/>
      <c r="HK1" s="66"/>
      <c r="HL1" s="66"/>
      <c r="HM1" s="66"/>
      <c r="HN1" s="66"/>
      <c r="HO1" s="66"/>
      <c r="HP1" s="66"/>
      <c r="HQ1" s="66"/>
      <c r="HR1" s="66"/>
      <c r="HS1" s="66"/>
    </row>
    <row r="2" s="30" customFormat="1" ht="26.1" customHeight="1" spans="1:234">
      <c r="A2" s="10" t="s">
        <v>75</v>
      </c>
      <c r="B2" s="7" t="s">
        <v>76</v>
      </c>
      <c r="C2" s="8" t="s">
        <v>545</v>
      </c>
      <c r="D2" s="7" t="s">
        <v>78</v>
      </c>
      <c r="E2" s="8" t="s">
        <v>79</v>
      </c>
      <c r="F2" s="8"/>
      <c r="G2" s="7" t="s">
        <v>80</v>
      </c>
      <c r="H2" s="10" t="s">
        <v>314</v>
      </c>
      <c r="I2" s="10"/>
      <c r="J2" s="7" t="s">
        <v>82</v>
      </c>
      <c r="K2" s="8">
        <v>8</v>
      </c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7"/>
      <c r="AD2" s="67"/>
      <c r="AE2" s="67"/>
      <c r="AF2" s="67"/>
      <c r="AG2" s="67"/>
      <c r="AH2" s="67"/>
      <c r="AI2" s="67"/>
      <c r="AJ2" s="67"/>
      <c r="AK2" s="67"/>
      <c r="AL2" s="67"/>
      <c r="AM2" s="67"/>
      <c r="AN2" s="67"/>
      <c r="AO2" s="67"/>
      <c r="AP2" s="67"/>
      <c r="AQ2" s="67"/>
      <c r="AR2" s="67"/>
      <c r="AS2" s="67"/>
      <c r="AT2" s="67"/>
      <c r="AU2" s="67"/>
      <c r="AV2" s="67"/>
      <c r="AW2" s="67"/>
      <c r="AX2" s="67"/>
      <c r="AY2" s="67"/>
      <c r="AZ2" s="67"/>
      <c r="BA2" s="67"/>
      <c r="BB2" s="67"/>
      <c r="BC2" s="67"/>
      <c r="BD2" s="67"/>
      <c r="BE2" s="67"/>
      <c r="BF2" s="67"/>
      <c r="BG2" s="67"/>
      <c r="BH2" s="67"/>
      <c r="BI2" s="67"/>
      <c r="BJ2" s="67"/>
      <c r="BK2" s="67"/>
      <c r="BL2" s="67"/>
      <c r="BM2" s="67"/>
      <c r="BN2" s="67"/>
      <c r="BO2" s="67"/>
      <c r="BP2" s="67"/>
      <c r="BQ2" s="67"/>
      <c r="BR2" s="67"/>
      <c r="BS2" s="67"/>
      <c r="BT2" s="67"/>
      <c r="BU2" s="67"/>
      <c r="BV2" s="67"/>
      <c r="BW2" s="67"/>
      <c r="BX2" s="67"/>
      <c r="BY2" s="67"/>
      <c r="BZ2" s="67"/>
      <c r="CA2" s="67"/>
      <c r="CB2" s="67"/>
      <c r="CC2" s="67"/>
      <c r="CD2" s="67"/>
      <c r="CE2" s="67"/>
      <c r="CF2" s="67"/>
      <c r="CG2" s="67"/>
      <c r="CH2" s="67"/>
      <c r="CI2" s="67"/>
      <c r="CJ2" s="67"/>
      <c r="CK2" s="67"/>
      <c r="CL2" s="67"/>
      <c r="CM2" s="67"/>
      <c r="CN2" s="67"/>
      <c r="CO2" s="67"/>
      <c r="CP2" s="67"/>
      <c r="CQ2" s="67"/>
      <c r="CR2" s="67"/>
      <c r="CS2" s="67"/>
      <c r="CT2" s="67"/>
      <c r="CU2" s="67"/>
      <c r="CV2" s="67"/>
      <c r="CW2" s="67"/>
      <c r="CX2" s="67"/>
      <c r="CY2" s="67"/>
      <c r="CZ2" s="67"/>
      <c r="DA2" s="67"/>
      <c r="DB2" s="67"/>
      <c r="DC2" s="67"/>
      <c r="DD2" s="67"/>
      <c r="DE2" s="67"/>
      <c r="DF2" s="67"/>
      <c r="DG2" s="67"/>
      <c r="DH2" s="67"/>
      <c r="DI2" s="67"/>
      <c r="DJ2" s="67"/>
      <c r="DK2" s="67"/>
      <c r="DL2" s="67"/>
      <c r="DM2" s="67"/>
      <c r="DN2" s="67"/>
      <c r="DO2" s="67"/>
      <c r="DP2" s="67"/>
      <c r="DQ2" s="67"/>
      <c r="DR2" s="67"/>
      <c r="DS2" s="67"/>
      <c r="DT2" s="67"/>
      <c r="DU2" s="67"/>
      <c r="DV2" s="67"/>
      <c r="DW2" s="67"/>
      <c r="DX2" s="67"/>
      <c r="DY2" s="67"/>
      <c r="DZ2" s="67"/>
      <c r="EA2" s="67"/>
      <c r="EB2" s="67"/>
      <c r="EC2" s="67"/>
      <c r="ED2" s="67"/>
      <c r="EE2" s="67"/>
      <c r="EF2" s="67"/>
      <c r="EG2" s="67"/>
      <c r="EH2" s="67"/>
      <c r="EI2" s="67"/>
      <c r="EJ2" s="67"/>
      <c r="EK2" s="67"/>
      <c r="EL2" s="67"/>
      <c r="EM2" s="67"/>
      <c r="EN2" s="67"/>
      <c r="EO2" s="67"/>
      <c r="EP2" s="67"/>
      <c r="EQ2" s="67"/>
      <c r="ER2" s="67"/>
      <c r="ES2" s="67"/>
      <c r="ET2" s="67"/>
      <c r="EU2" s="67"/>
      <c r="EV2" s="67"/>
      <c r="EW2" s="67"/>
      <c r="EX2" s="67"/>
      <c r="EY2" s="67"/>
      <c r="EZ2" s="67"/>
      <c r="FA2" s="67"/>
      <c r="FB2" s="67"/>
      <c r="FC2" s="67"/>
      <c r="FD2" s="67"/>
      <c r="FE2" s="67"/>
      <c r="FF2" s="67"/>
      <c r="FG2" s="67"/>
      <c r="FH2" s="67"/>
      <c r="FI2" s="67"/>
      <c r="FJ2" s="67"/>
      <c r="FK2" s="67"/>
      <c r="FL2" s="67"/>
      <c r="FM2" s="67"/>
      <c r="FN2" s="67"/>
      <c r="FO2" s="67"/>
      <c r="FP2" s="67"/>
      <c r="FQ2" s="67"/>
      <c r="FR2" s="67"/>
      <c r="FS2" s="67"/>
      <c r="FT2" s="67"/>
      <c r="FU2" s="67"/>
      <c r="FV2" s="67"/>
      <c r="FW2" s="67"/>
      <c r="FX2" s="67"/>
      <c r="FY2" s="67"/>
      <c r="FZ2" s="67"/>
      <c r="GA2" s="67"/>
      <c r="GB2" s="67"/>
      <c r="GC2" s="67"/>
      <c r="GD2" s="67"/>
      <c r="GE2" s="67"/>
      <c r="GF2" s="67"/>
      <c r="GG2" s="67"/>
      <c r="GH2" s="67"/>
      <c r="GI2" s="67"/>
      <c r="GJ2" s="67"/>
      <c r="GK2" s="67"/>
      <c r="GL2" s="67"/>
      <c r="GM2" s="67"/>
      <c r="GN2" s="67"/>
      <c r="GO2" s="67"/>
      <c r="GP2" s="67"/>
      <c r="GQ2" s="67"/>
      <c r="GR2" s="67"/>
      <c r="GS2" s="67"/>
      <c r="GT2" s="67"/>
      <c r="GU2" s="67"/>
      <c r="GV2" s="67"/>
      <c r="GW2" s="67"/>
      <c r="GX2" s="67"/>
      <c r="GY2" s="67"/>
      <c r="GZ2" s="67"/>
      <c r="HA2" s="67"/>
      <c r="HB2" s="67"/>
      <c r="HC2" s="67"/>
      <c r="HD2" s="67"/>
      <c r="HE2" s="67"/>
      <c r="HF2" s="67"/>
      <c r="HG2" s="67"/>
      <c r="HH2" s="67"/>
      <c r="HI2" s="67"/>
      <c r="HJ2" s="67"/>
      <c r="HK2" s="67"/>
      <c r="HL2" s="67"/>
      <c r="HM2" s="67"/>
      <c r="HN2" s="67"/>
      <c r="HO2" s="67"/>
      <c r="HP2" s="67"/>
      <c r="HQ2" s="67"/>
      <c r="HR2" s="67"/>
      <c r="HS2" s="67"/>
      <c r="HT2" s="67"/>
      <c r="HU2" s="67"/>
      <c r="HV2" s="67"/>
      <c r="HW2" s="67"/>
      <c r="HX2" s="67"/>
      <c r="HY2" s="67"/>
      <c r="HZ2" s="67"/>
    </row>
    <row r="3" s="30" customFormat="1" ht="22" customHeight="1" spans="1:235">
      <c r="A3" s="9" t="s">
        <v>83</v>
      </c>
      <c r="B3" s="9"/>
      <c r="C3" s="9"/>
      <c r="D3" s="9"/>
      <c r="E3" s="9"/>
      <c r="F3" s="9"/>
      <c r="G3" s="9"/>
      <c r="H3" s="9"/>
      <c r="I3" s="9"/>
      <c r="J3" s="9"/>
      <c r="K3" s="9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  <c r="AC3" s="67"/>
      <c r="AD3" s="67"/>
      <c r="AE3" s="67"/>
      <c r="AF3" s="67"/>
      <c r="AG3" s="67"/>
      <c r="AH3" s="67"/>
      <c r="AI3" s="67"/>
      <c r="AJ3" s="67"/>
      <c r="AK3" s="67"/>
      <c r="AL3" s="67"/>
      <c r="AM3" s="67"/>
      <c r="AN3" s="67"/>
      <c r="AO3" s="67"/>
      <c r="AP3" s="67"/>
      <c r="AQ3" s="67"/>
      <c r="AR3" s="67"/>
      <c r="AS3" s="67"/>
      <c r="AT3" s="67"/>
      <c r="AU3" s="67"/>
      <c r="AV3" s="67"/>
      <c r="AW3" s="67"/>
      <c r="AX3" s="67"/>
      <c r="AY3" s="67"/>
      <c r="AZ3" s="67"/>
      <c r="BA3" s="67"/>
      <c r="BB3" s="67"/>
      <c r="BC3" s="67"/>
      <c r="BD3" s="67"/>
      <c r="BE3" s="67"/>
      <c r="BF3" s="67"/>
      <c r="BG3" s="67"/>
      <c r="BH3" s="67"/>
      <c r="BI3" s="67"/>
      <c r="BJ3" s="67"/>
      <c r="BK3" s="67"/>
      <c r="BL3" s="67"/>
      <c r="BM3" s="67"/>
      <c r="BN3" s="67"/>
      <c r="BO3" s="67"/>
      <c r="BP3" s="67"/>
      <c r="BQ3" s="67"/>
      <c r="BR3" s="67"/>
      <c r="BS3" s="67"/>
      <c r="BT3" s="67"/>
      <c r="BU3" s="67"/>
      <c r="BV3" s="67"/>
      <c r="BW3" s="67"/>
      <c r="BX3" s="67"/>
      <c r="BY3" s="67"/>
      <c r="BZ3" s="67"/>
      <c r="CA3" s="67"/>
      <c r="CB3" s="67"/>
      <c r="CC3" s="67"/>
      <c r="CD3" s="67"/>
      <c r="CE3" s="67"/>
      <c r="CF3" s="67"/>
      <c r="CG3" s="67"/>
      <c r="CH3" s="67"/>
      <c r="CI3" s="67"/>
      <c r="CJ3" s="67"/>
      <c r="CK3" s="67"/>
      <c r="CL3" s="67"/>
      <c r="CM3" s="67"/>
      <c r="CN3" s="67"/>
      <c r="CO3" s="67"/>
      <c r="CP3" s="67"/>
      <c r="CQ3" s="67"/>
      <c r="CR3" s="67"/>
      <c r="CS3" s="67"/>
      <c r="CT3" s="67"/>
      <c r="CU3" s="67"/>
      <c r="CV3" s="67"/>
      <c r="CW3" s="67"/>
      <c r="CX3" s="67"/>
      <c r="CY3" s="67"/>
      <c r="CZ3" s="67"/>
      <c r="DA3" s="67"/>
      <c r="DB3" s="67"/>
      <c r="DC3" s="67"/>
      <c r="DD3" s="67"/>
      <c r="DE3" s="67"/>
      <c r="DF3" s="67"/>
      <c r="DG3" s="67"/>
      <c r="DH3" s="67"/>
      <c r="DI3" s="67"/>
      <c r="DJ3" s="67"/>
      <c r="DK3" s="67"/>
      <c r="DL3" s="67"/>
      <c r="DM3" s="67"/>
      <c r="DN3" s="67"/>
      <c r="DO3" s="67"/>
      <c r="DP3" s="67"/>
      <c r="DQ3" s="67"/>
      <c r="DR3" s="67"/>
      <c r="DS3" s="67"/>
      <c r="DT3" s="67"/>
      <c r="DU3" s="67"/>
      <c r="DV3" s="67"/>
      <c r="DW3" s="67"/>
      <c r="DX3" s="67"/>
      <c r="DY3" s="67"/>
      <c r="DZ3" s="67"/>
      <c r="EA3" s="67"/>
      <c r="EB3" s="67"/>
      <c r="EC3" s="67"/>
      <c r="ED3" s="67"/>
      <c r="EE3" s="67"/>
      <c r="EF3" s="67"/>
      <c r="EG3" s="67"/>
      <c r="EH3" s="67"/>
      <c r="EI3" s="67"/>
      <c r="EJ3" s="67"/>
      <c r="EK3" s="67"/>
      <c r="EL3" s="67"/>
      <c r="EM3" s="67"/>
      <c r="EN3" s="67"/>
      <c r="EO3" s="67"/>
      <c r="EP3" s="67"/>
      <c r="EQ3" s="67"/>
      <c r="ER3" s="67"/>
      <c r="ES3" s="67"/>
      <c r="ET3" s="67"/>
      <c r="EU3" s="67"/>
      <c r="EV3" s="67"/>
      <c r="EW3" s="67"/>
      <c r="EX3" s="67"/>
      <c r="EY3" s="67"/>
      <c r="EZ3" s="67"/>
      <c r="FA3" s="67"/>
      <c r="FB3" s="67"/>
      <c r="FC3" s="67"/>
      <c r="FD3" s="67"/>
      <c r="FE3" s="67"/>
      <c r="FF3" s="67"/>
      <c r="FG3" s="67"/>
      <c r="FH3" s="67"/>
      <c r="FI3" s="67"/>
      <c r="FJ3" s="67"/>
      <c r="FK3" s="67"/>
      <c r="FL3" s="67"/>
      <c r="FM3" s="67"/>
      <c r="FN3" s="67"/>
      <c r="FO3" s="67"/>
      <c r="FP3" s="67"/>
      <c r="FQ3" s="67"/>
      <c r="FR3" s="67"/>
      <c r="FS3" s="67"/>
      <c r="FT3" s="67"/>
      <c r="FU3" s="67"/>
      <c r="FV3" s="67"/>
      <c r="FW3" s="67"/>
      <c r="FX3" s="67"/>
      <c r="FY3" s="67"/>
      <c r="FZ3" s="67"/>
      <c r="GA3" s="67"/>
      <c r="GB3" s="67"/>
      <c r="GC3" s="67"/>
      <c r="GD3" s="67"/>
      <c r="GE3" s="67"/>
      <c r="GF3" s="67"/>
      <c r="GG3" s="67"/>
      <c r="GH3" s="67"/>
      <c r="GI3" s="67"/>
      <c r="GJ3" s="67"/>
      <c r="GK3" s="67"/>
      <c r="GL3" s="67"/>
      <c r="GM3" s="67"/>
      <c r="GN3" s="67"/>
      <c r="GO3" s="67"/>
      <c r="GP3" s="67"/>
      <c r="GQ3" s="67"/>
      <c r="GR3" s="67"/>
      <c r="GS3" s="67"/>
      <c r="GT3" s="67"/>
      <c r="GU3" s="67"/>
      <c r="GV3" s="67"/>
      <c r="GW3" s="67"/>
      <c r="GX3" s="67"/>
      <c r="GY3" s="67"/>
      <c r="GZ3" s="67"/>
      <c r="HA3" s="67"/>
      <c r="HB3" s="67"/>
      <c r="HC3" s="67"/>
      <c r="HD3" s="67"/>
      <c r="HE3" s="67"/>
      <c r="HF3" s="67"/>
      <c r="HG3" s="67"/>
      <c r="HH3" s="67"/>
      <c r="HI3" s="67"/>
      <c r="HJ3" s="67"/>
      <c r="HK3" s="67"/>
      <c r="HL3" s="67"/>
      <c r="HM3" s="67"/>
      <c r="HN3" s="67"/>
      <c r="HO3" s="67"/>
      <c r="HP3" s="67"/>
      <c r="HQ3" s="67"/>
      <c r="HR3" s="67"/>
      <c r="HS3" s="67"/>
      <c r="HT3" s="67"/>
      <c r="HU3" s="67"/>
      <c r="HV3" s="67"/>
      <c r="HW3" s="67"/>
      <c r="HX3" s="67"/>
      <c r="HY3" s="67"/>
      <c r="HZ3" s="67"/>
      <c r="IA3" s="67"/>
    </row>
    <row r="4" s="30" customFormat="1" ht="32" customHeight="1" spans="1:234">
      <c r="A4" s="10" t="s">
        <v>84</v>
      </c>
      <c r="B4" s="11" t="s">
        <v>85</v>
      </c>
      <c r="C4" s="11" t="s">
        <v>86</v>
      </c>
      <c r="D4" s="11"/>
      <c r="E4" s="11"/>
      <c r="F4" s="11"/>
      <c r="G4" s="11"/>
      <c r="H4" s="12" t="s">
        <v>87</v>
      </c>
      <c r="I4" s="11" t="s">
        <v>88</v>
      </c>
      <c r="J4" s="41" t="s">
        <v>89</v>
      </c>
      <c r="K4" s="68" t="s">
        <v>90</v>
      </c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67"/>
      <c r="Y4" s="67"/>
      <c r="Z4" s="67"/>
      <c r="AA4" s="67"/>
      <c r="AB4" s="67"/>
      <c r="AC4" s="67"/>
      <c r="AD4" s="67"/>
      <c r="AE4" s="67"/>
      <c r="AF4" s="67"/>
      <c r="AG4" s="67"/>
      <c r="AH4" s="67"/>
      <c r="AI4" s="67"/>
      <c r="AJ4" s="67"/>
      <c r="AK4" s="67"/>
      <c r="AL4" s="67"/>
      <c r="AM4" s="67"/>
      <c r="AN4" s="67"/>
      <c r="AO4" s="67"/>
      <c r="AP4" s="67"/>
      <c r="AQ4" s="67"/>
      <c r="AR4" s="67"/>
      <c r="AS4" s="67"/>
      <c r="AT4" s="67"/>
      <c r="AU4" s="67"/>
      <c r="AV4" s="67"/>
      <c r="AW4" s="67"/>
      <c r="AX4" s="67"/>
      <c r="AY4" s="67"/>
      <c r="AZ4" s="67"/>
      <c r="BA4" s="67"/>
      <c r="BB4" s="67"/>
      <c r="BC4" s="67"/>
      <c r="BD4" s="67"/>
      <c r="BE4" s="67"/>
      <c r="BF4" s="67"/>
      <c r="BG4" s="67"/>
      <c r="BH4" s="67"/>
      <c r="BI4" s="67"/>
      <c r="BJ4" s="67"/>
      <c r="BK4" s="67"/>
      <c r="BL4" s="67"/>
      <c r="BM4" s="67"/>
      <c r="BN4" s="67"/>
      <c r="BO4" s="67"/>
      <c r="BP4" s="67"/>
      <c r="BQ4" s="67"/>
      <c r="BR4" s="67"/>
      <c r="BS4" s="67"/>
      <c r="BT4" s="67"/>
      <c r="BU4" s="67"/>
      <c r="BV4" s="67"/>
      <c r="BW4" s="67"/>
      <c r="BX4" s="67"/>
      <c r="BY4" s="67"/>
      <c r="BZ4" s="67"/>
      <c r="CA4" s="67"/>
      <c r="CB4" s="67"/>
      <c r="CC4" s="67"/>
      <c r="CD4" s="67"/>
      <c r="CE4" s="67"/>
      <c r="CF4" s="67"/>
      <c r="CG4" s="67"/>
      <c r="CH4" s="67"/>
      <c r="CI4" s="67"/>
      <c r="CJ4" s="67"/>
      <c r="CK4" s="67"/>
      <c r="CL4" s="67"/>
      <c r="CM4" s="67"/>
      <c r="CN4" s="67"/>
      <c r="CO4" s="67"/>
      <c r="CP4" s="67"/>
      <c r="CQ4" s="67"/>
      <c r="CR4" s="67"/>
      <c r="CS4" s="67"/>
      <c r="CT4" s="67"/>
      <c r="CU4" s="67"/>
      <c r="CV4" s="67"/>
      <c r="CW4" s="67"/>
      <c r="CX4" s="67"/>
      <c r="CY4" s="67"/>
      <c r="CZ4" s="67"/>
      <c r="DA4" s="67"/>
      <c r="DB4" s="67"/>
      <c r="DC4" s="67"/>
      <c r="DD4" s="67"/>
      <c r="DE4" s="67"/>
      <c r="DF4" s="67"/>
      <c r="DG4" s="67"/>
      <c r="DH4" s="67"/>
      <c r="DI4" s="67"/>
      <c r="DJ4" s="67"/>
      <c r="DK4" s="67"/>
      <c r="DL4" s="67"/>
      <c r="DM4" s="67"/>
      <c r="DN4" s="67"/>
      <c r="DO4" s="67"/>
      <c r="DP4" s="67"/>
      <c r="DQ4" s="67"/>
      <c r="DR4" s="67"/>
      <c r="DS4" s="67"/>
      <c r="DT4" s="67"/>
      <c r="DU4" s="67"/>
      <c r="DV4" s="67"/>
      <c r="DW4" s="67"/>
      <c r="DX4" s="67"/>
      <c r="DY4" s="67"/>
      <c r="DZ4" s="67"/>
      <c r="EA4" s="67"/>
      <c r="EB4" s="67"/>
      <c r="EC4" s="67"/>
      <c r="ED4" s="67"/>
      <c r="EE4" s="67"/>
      <c r="EF4" s="67"/>
      <c r="EG4" s="67"/>
      <c r="EH4" s="67"/>
      <c r="EI4" s="67"/>
      <c r="EJ4" s="67"/>
      <c r="EK4" s="67"/>
      <c r="EL4" s="67"/>
      <c r="EM4" s="67"/>
      <c r="EN4" s="67"/>
      <c r="EO4" s="67"/>
      <c r="EP4" s="67"/>
      <c r="EQ4" s="67"/>
      <c r="ER4" s="67"/>
      <c r="ES4" s="67"/>
      <c r="ET4" s="67"/>
      <c r="EU4" s="67"/>
      <c r="EV4" s="67"/>
      <c r="EW4" s="67"/>
      <c r="EX4" s="67"/>
      <c r="EY4" s="67"/>
      <c r="EZ4" s="67"/>
      <c r="FA4" s="67"/>
      <c r="FB4" s="67"/>
      <c r="FC4" s="67"/>
      <c r="FD4" s="67"/>
      <c r="FE4" s="67"/>
      <c r="FF4" s="67"/>
      <c r="FG4" s="67"/>
      <c r="FH4" s="67"/>
      <c r="FI4" s="67"/>
      <c r="FJ4" s="67"/>
      <c r="FK4" s="67"/>
      <c r="FL4" s="67"/>
      <c r="FM4" s="67"/>
      <c r="FN4" s="67"/>
      <c r="FO4" s="67"/>
      <c r="FP4" s="67"/>
      <c r="FQ4" s="67"/>
      <c r="FR4" s="67"/>
      <c r="FS4" s="67"/>
      <c r="FT4" s="67"/>
      <c r="FU4" s="67"/>
      <c r="FV4" s="67"/>
      <c r="FW4" s="67"/>
      <c r="FX4" s="67"/>
      <c r="FY4" s="67"/>
      <c r="FZ4" s="67"/>
      <c r="GA4" s="67"/>
      <c r="GB4" s="67"/>
      <c r="GC4" s="67"/>
      <c r="GD4" s="67"/>
      <c r="GE4" s="67"/>
      <c r="GF4" s="67"/>
      <c r="GG4" s="67"/>
      <c r="GH4" s="67"/>
      <c r="GI4" s="67"/>
      <c r="GJ4" s="67"/>
      <c r="GK4" s="67"/>
      <c r="GL4" s="67"/>
      <c r="GM4" s="67"/>
      <c r="GN4" s="67"/>
      <c r="GO4" s="67"/>
      <c r="GP4" s="67"/>
      <c r="GQ4" s="67"/>
      <c r="GR4" s="67"/>
      <c r="GS4" s="67"/>
      <c r="GT4" s="67"/>
      <c r="GU4" s="67"/>
      <c r="GV4" s="67"/>
      <c r="GW4" s="67"/>
      <c r="GX4" s="67"/>
      <c r="GY4" s="67"/>
      <c r="GZ4" s="67"/>
      <c r="HA4" s="67"/>
      <c r="HB4" s="67"/>
      <c r="HC4" s="67"/>
      <c r="HD4" s="67"/>
      <c r="HE4" s="67"/>
      <c r="HF4" s="67"/>
      <c r="HG4" s="67"/>
      <c r="HH4" s="67"/>
      <c r="HI4" s="67"/>
      <c r="HJ4" s="67"/>
      <c r="HK4" s="67"/>
      <c r="HL4" s="67"/>
      <c r="HM4" s="67"/>
      <c r="HN4" s="67"/>
      <c r="HO4" s="67"/>
      <c r="HP4" s="67"/>
      <c r="HQ4" s="67"/>
      <c r="HR4" s="67"/>
      <c r="HS4" s="67"/>
      <c r="HT4" s="67"/>
      <c r="HU4" s="67"/>
      <c r="HV4" s="67"/>
      <c r="HW4" s="67"/>
      <c r="HX4" s="67"/>
      <c r="HY4" s="67"/>
      <c r="HZ4" s="67"/>
    </row>
    <row r="5" s="30" customFormat="1" ht="22" customHeight="1" spans="1:234">
      <c r="A5" s="10">
        <v>1</v>
      </c>
      <c r="B5" s="8" t="s">
        <v>546</v>
      </c>
      <c r="C5" s="13" t="s">
        <v>316</v>
      </c>
      <c r="D5" s="14"/>
      <c r="E5" s="14"/>
      <c r="F5" s="14"/>
      <c r="G5" s="15"/>
      <c r="H5" s="16">
        <f>15.7*4.6</f>
        <v>72.22</v>
      </c>
      <c r="I5" s="12">
        <v>584</v>
      </c>
      <c r="J5" s="43">
        <f t="shared" ref="J5:J12" si="0">H5*I5</f>
        <v>42176</v>
      </c>
      <c r="K5" s="16" t="s">
        <v>547</v>
      </c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7"/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/>
      <c r="BI5" s="67"/>
      <c r="BJ5" s="67"/>
      <c r="BK5" s="67"/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67"/>
      <c r="BX5" s="67"/>
      <c r="BY5" s="67"/>
      <c r="BZ5" s="67"/>
      <c r="CA5" s="67"/>
      <c r="CB5" s="67"/>
      <c r="CC5" s="67"/>
      <c r="CD5" s="67"/>
      <c r="CE5" s="67"/>
      <c r="CF5" s="67"/>
      <c r="CG5" s="67"/>
      <c r="CH5" s="67"/>
      <c r="CI5" s="67"/>
      <c r="CJ5" s="67"/>
      <c r="CK5" s="67"/>
      <c r="CL5" s="67"/>
      <c r="CM5" s="67"/>
      <c r="CN5" s="67"/>
      <c r="CO5" s="67"/>
      <c r="CP5" s="67"/>
      <c r="CQ5" s="67"/>
      <c r="CR5" s="67"/>
      <c r="CS5" s="67"/>
      <c r="CT5" s="67"/>
      <c r="CU5" s="67"/>
      <c r="CV5" s="67"/>
      <c r="CW5" s="67"/>
      <c r="CX5" s="67"/>
      <c r="CY5" s="67"/>
      <c r="CZ5" s="67"/>
      <c r="DA5" s="67"/>
      <c r="DB5" s="67"/>
      <c r="DC5" s="67"/>
      <c r="DD5" s="67"/>
      <c r="DE5" s="67"/>
      <c r="DF5" s="67"/>
      <c r="DG5" s="67"/>
      <c r="DH5" s="67"/>
      <c r="DI5" s="67"/>
      <c r="DJ5" s="67"/>
      <c r="DK5" s="67"/>
      <c r="DL5" s="67"/>
      <c r="DM5" s="67"/>
      <c r="DN5" s="67"/>
      <c r="DO5" s="67"/>
      <c r="DP5" s="67"/>
      <c r="DQ5" s="67"/>
      <c r="DR5" s="67"/>
      <c r="DS5" s="67"/>
      <c r="DT5" s="67"/>
      <c r="DU5" s="67"/>
      <c r="DV5" s="67"/>
      <c r="DW5" s="67"/>
      <c r="DX5" s="67"/>
      <c r="DY5" s="67"/>
      <c r="DZ5" s="67"/>
      <c r="EA5" s="67"/>
      <c r="EB5" s="67"/>
      <c r="EC5" s="67"/>
      <c r="ED5" s="67"/>
      <c r="EE5" s="67"/>
      <c r="EF5" s="67"/>
      <c r="EG5" s="67"/>
      <c r="EH5" s="67"/>
      <c r="EI5" s="67"/>
      <c r="EJ5" s="67"/>
      <c r="EK5" s="67"/>
      <c r="EL5" s="67"/>
      <c r="EM5" s="67"/>
      <c r="EN5" s="67"/>
      <c r="EO5" s="67"/>
      <c r="EP5" s="67"/>
      <c r="EQ5" s="67"/>
      <c r="ER5" s="67"/>
      <c r="ES5" s="67"/>
      <c r="ET5" s="67"/>
      <c r="EU5" s="67"/>
      <c r="EV5" s="67"/>
      <c r="EW5" s="67"/>
      <c r="EX5" s="67"/>
      <c r="EY5" s="67"/>
      <c r="EZ5" s="67"/>
      <c r="FA5" s="67"/>
      <c r="FB5" s="67"/>
      <c r="FC5" s="67"/>
      <c r="FD5" s="67"/>
      <c r="FE5" s="67"/>
      <c r="FF5" s="67"/>
      <c r="FG5" s="67"/>
      <c r="FH5" s="67"/>
      <c r="FI5" s="67"/>
      <c r="FJ5" s="67"/>
      <c r="FK5" s="67"/>
      <c r="FL5" s="67"/>
      <c r="FM5" s="67"/>
      <c r="FN5" s="67"/>
      <c r="FO5" s="67"/>
      <c r="FP5" s="67"/>
      <c r="FQ5" s="67"/>
      <c r="FR5" s="67"/>
      <c r="FS5" s="67"/>
      <c r="FT5" s="67"/>
      <c r="FU5" s="67"/>
      <c r="FV5" s="67"/>
      <c r="FW5" s="67"/>
      <c r="FX5" s="67"/>
      <c r="FY5" s="67"/>
      <c r="FZ5" s="67"/>
      <c r="GA5" s="67"/>
      <c r="GB5" s="67"/>
      <c r="GC5" s="67"/>
      <c r="GD5" s="67"/>
      <c r="GE5" s="67"/>
      <c r="GF5" s="67"/>
      <c r="GG5" s="67"/>
      <c r="GH5" s="67"/>
      <c r="GI5" s="67"/>
      <c r="GJ5" s="67"/>
      <c r="GK5" s="67"/>
      <c r="GL5" s="67"/>
      <c r="GM5" s="67"/>
      <c r="GN5" s="67"/>
      <c r="GO5" s="67"/>
      <c r="GP5" s="67"/>
      <c r="GQ5" s="67"/>
      <c r="GR5" s="67"/>
      <c r="GS5" s="67"/>
      <c r="GT5" s="67"/>
      <c r="GU5" s="67"/>
      <c r="GV5" s="67"/>
      <c r="GW5" s="67"/>
      <c r="GX5" s="67"/>
      <c r="GY5" s="67"/>
      <c r="GZ5" s="67"/>
      <c r="HA5" s="67"/>
      <c r="HB5" s="67"/>
      <c r="HC5" s="67"/>
      <c r="HD5" s="67"/>
      <c r="HE5" s="67"/>
      <c r="HF5" s="67"/>
      <c r="HG5" s="67"/>
      <c r="HH5" s="67"/>
      <c r="HI5" s="67"/>
      <c r="HJ5" s="67"/>
      <c r="HK5" s="67"/>
      <c r="HL5" s="67"/>
      <c r="HM5" s="67"/>
      <c r="HN5" s="67"/>
      <c r="HO5" s="67"/>
      <c r="HP5" s="67"/>
      <c r="HQ5" s="67"/>
      <c r="HR5" s="67"/>
      <c r="HS5" s="67"/>
      <c r="HT5" s="67"/>
      <c r="HU5" s="67"/>
      <c r="HV5" s="67"/>
      <c r="HW5" s="67"/>
      <c r="HX5" s="67"/>
      <c r="HY5" s="67"/>
      <c r="HZ5" s="67"/>
    </row>
    <row r="6" s="30" customFormat="1" ht="22" customHeight="1" spans="1:234">
      <c r="A6" s="10">
        <v>2</v>
      </c>
      <c r="B6" s="8" t="s">
        <v>548</v>
      </c>
      <c r="C6" s="13" t="s">
        <v>549</v>
      </c>
      <c r="D6" s="14"/>
      <c r="E6" s="14"/>
      <c r="F6" s="14"/>
      <c r="G6" s="15"/>
      <c r="H6" s="16">
        <f>4*6</f>
        <v>24</v>
      </c>
      <c r="I6" s="12">
        <v>385</v>
      </c>
      <c r="J6" s="43">
        <f t="shared" si="0"/>
        <v>9240</v>
      </c>
      <c r="K6" s="16" t="s">
        <v>550</v>
      </c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67"/>
      <c r="AE6" s="67"/>
      <c r="AF6" s="67"/>
      <c r="AG6" s="67"/>
      <c r="AH6" s="67"/>
      <c r="AI6" s="67"/>
      <c r="AJ6" s="67"/>
      <c r="AK6" s="67"/>
      <c r="AL6" s="67"/>
      <c r="AM6" s="67"/>
      <c r="AN6" s="67"/>
      <c r="AO6" s="67"/>
      <c r="AP6" s="67"/>
      <c r="AQ6" s="67"/>
      <c r="AR6" s="67"/>
      <c r="AS6" s="67"/>
      <c r="AT6" s="67"/>
      <c r="AU6" s="67"/>
      <c r="AV6" s="67"/>
      <c r="AW6" s="67"/>
      <c r="AX6" s="67"/>
      <c r="AY6" s="67"/>
      <c r="AZ6" s="67"/>
      <c r="BA6" s="67"/>
      <c r="BB6" s="67"/>
      <c r="BC6" s="67"/>
      <c r="BD6" s="67"/>
      <c r="BE6" s="67"/>
      <c r="BF6" s="67"/>
      <c r="BG6" s="67"/>
      <c r="BH6" s="67"/>
      <c r="BI6" s="67"/>
      <c r="BJ6" s="67"/>
      <c r="BK6" s="67"/>
      <c r="BL6" s="67"/>
      <c r="BM6" s="67"/>
      <c r="BN6" s="67"/>
      <c r="BO6" s="67"/>
      <c r="BP6" s="67"/>
      <c r="BQ6" s="67"/>
      <c r="BR6" s="67"/>
      <c r="BS6" s="67"/>
      <c r="BT6" s="67"/>
      <c r="BU6" s="67"/>
      <c r="BV6" s="67"/>
      <c r="BW6" s="67"/>
      <c r="BX6" s="67"/>
      <c r="BY6" s="67"/>
      <c r="BZ6" s="67"/>
      <c r="CA6" s="67"/>
      <c r="CB6" s="67"/>
      <c r="CC6" s="67"/>
      <c r="CD6" s="67"/>
      <c r="CE6" s="67"/>
      <c r="CF6" s="67"/>
      <c r="CG6" s="67"/>
      <c r="CH6" s="67"/>
      <c r="CI6" s="67"/>
      <c r="CJ6" s="67"/>
      <c r="CK6" s="67"/>
      <c r="CL6" s="67"/>
      <c r="CM6" s="67"/>
      <c r="CN6" s="67"/>
      <c r="CO6" s="67"/>
      <c r="CP6" s="67"/>
      <c r="CQ6" s="67"/>
      <c r="CR6" s="67"/>
      <c r="CS6" s="67"/>
      <c r="CT6" s="67"/>
      <c r="CU6" s="67"/>
      <c r="CV6" s="67"/>
      <c r="CW6" s="67"/>
      <c r="CX6" s="67"/>
      <c r="CY6" s="67"/>
      <c r="CZ6" s="67"/>
      <c r="DA6" s="67"/>
      <c r="DB6" s="67"/>
      <c r="DC6" s="67"/>
      <c r="DD6" s="67"/>
      <c r="DE6" s="67"/>
      <c r="DF6" s="67"/>
      <c r="DG6" s="67"/>
      <c r="DH6" s="67"/>
      <c r="DI6" s="67"/>
      <c r="DJ6" s="67"/>
      <c r="DK6" s="67"/>
      <c r="DL6" s="67"/>
      <c r="DM6" s="67"/>
      <c r="DN6" s="67"/>
      <c r="DO6" s="67"/>
      <c r="DP6" s="67"/>
      <c r="DQ6" s="67"/>
      <c r="DR6" s="67"/>
      <c r="DS6" s="67"/>
      <c r="DT6" s="67"/>
      <c r="DU6" s="67"/>
      <c r="DV6" s="67"/>
      <c r="DW6" s="67"/>
      <c r="DX6" s="67"/>
      <c r="DY6" s="67"/>
      <c r="DZ6" s="67"/>
      <c r="EA6" s="67"/>
      <c r="EB6" s="67"/>
      <c r="EC6" s="67"/>
      <c r="ED6" s="67"/>
      <c r="EE6" s="67"/>
      <c r="EF6" s="67"/>
      <c r="EG6" s="67"/>
      <c r="EH6" s="67"/>
      <c r="EI6" s="67"/>
      <c r="EJ6" s="67"/>
      <c r="EK6" s="67"/>
      <c r="EL6" s="67"/>
      <c r="EM6" s="67"/>
      <c r="EN6" s="67"/>
      <c r="EO6" s="67"/>
      <c r="EP6" s="67"/>
      <c r="EQ6" s="67"/>
      <c r="ER6" s="67"/>
      <c r="ES6" s="67"/>
      <c r="ET6" s="67"/>
      <c r="EU6" s="67"/>
      <c r="EV6" s="67"/>
      <c r="EW6" s="67"/>
      <c r="EX6" s="67"/>
      <c r="EY6" s="67"/>
      <c r="EZ6" s="67"/>
      <c r="FA6" s="67"/>
      <c r="FB6" s="67"/>
      <c r="FC6" s="67"/>
      <c r="FD6" s="67"/>
      <c r="FE6" s="67"/>
      <c r="FF6" s="67"/>
      <c r="FG6" s="67"/>
      <c r="FH6" s="67"/>
      <c r="FI6" s="67"/>
      <c r="FJ6" s="67"/>
      <c r="FK6" s="67"/>
      <c r="FL6" s="67"/>
      <c r="FM6" s="67"/>
      <c r="FN6" s="67"/>
      <c r="FO6" s="67"/>
      <c r="FP6" s="67"/>
      <c r="FQ6" s="67"/>
      <c r="FR6" s="67"/>
      <c r="FS6" s="67"/>
      <c r="FT6" s="67"/>
      <c r="FU6" s="67"/>
      <c r="FV6" s="67"/>
      <c r="FW6" s="67"/>
      <c r="FX6" s="67"/>
      <c r="FY6" s="67"/>
      <c r="FZ6" s="67"/>
      <c r="GA6" s="67"/>
      <c r="GB6" s="67"/>
      <c r="GC6" s="67"/>
      <c r="GD6" s="67"/>
      <c r="GE6" s="67"/>
      <c r="GF6" s="67"/>
      <c r="GG6" s="67"/>
      <c r="GH6" s="67"/>
      <c r="GI6" s="67"/>
      <c r="GJ6" s="67"/>
      <c r="GK6" s="67"/>
      <c r="GL6" s="67"/>
      <c r="GM6" s="67"/>
      <c r="GN6" s="67"/>
      <c r="GO6" s="67"/>
      <c r="GP6" s="67"/>
      <c r="GQ6" s="67"/>
      <c r="GR6" s="67"/>
      <c r="GS6" s="67"/>
      <c r="GT6" s="67"/>
      <c r="GU6" s="67"/>
      <c r="GV6" s="67"/>
      <c r="GW6" s="67"/>
      <c r="GX6" s="67"/>
      <c r="GY6" s="67"/>
      <c r="GZ6" s="67"/>
      <c r="HA6" s="67"/>
      <c r="HB6" s="67"/>
      <c r="HC6" s="67"/>
      <c r="HD6" s="67"/>
      <c r="HE6" s="67"/>
      <c r="HF6" s="67"/>
      <c r="HG6" s="67"/>
      <c r="HH6" s="67"/>
      <c r="HI6" s="67"/>
      <c r="HJ6" s="67"/>
      <c r="HK6" s="67"/>
      <c r="HL6" s="67"/>
      <c r="HM6" s="67"/>
      <c r="HN6" s="67"/>
      <c r="HO6" s="67"/>
      <c r="HP6" s="67"/>
      <c r="HQ6" s="67"/>
      <c r="HR6" s="67"/>
      <c r="HS6" s="67"/>
      <c r="HT6" s="67"/>
      <c r="HU6" s="67"/>
      <c r="HV6" s="67"/>
      <c r="HW6" s="67"/>
      <c r="HX6" s="67"/>
      <c r="HY6" s="67"/>
      <c r="HZ6" s="67"/>
    </row>
    <row r="7" s="30" customFormat="1" ht="22" customHeight="1" spans="1:234">
      <c r="A7" s="10">
        <v>3</v>
      </c>
      <c r="B7" s="8" t="s">
        <v>551</v>
      </c>
      <c r="C7" s="13" t="s">
        <v>552</v>
      </c>
      <c r="D7" s="14"/>
      <c r="E7" s="14"/>
      <c r="F7" s="14"/>
      <c r="G7" s="15"/>
      <c r="H7" s="16">
        <f>6*4.6</f>
        <v>27.6</v>
      </c>
      <c r="I7" s="12">
        <v>489</v>
      </c>
      <c r="J7" s="43">
        <f t="shared" si="0"/>
        <v>13496</v>
      </c>
      <c r="K7" s="16" t="s">
        <v>553</v>
      </c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67"/>
      <c r="Y7" s="67"/>
      <c r="Z7" s="67"/>
      <c r="AA7" s="67"/>
      <c r="AB7" s="67"/>
      <c r="AC7" s="67"/>
      <c r="AD7" s="67"/>
      <c r="AE7" s="67"/>
      <c r="AF7" s="67"/>
      <c r="AG7" s="67"/>
      <c r="AH7" s="67"/>
      <c r="AI7" s="67"/>
      <c r="AJ7" s="67"/>
      <c r="AK7" s="67"/>
      <c r="AL7" s="67"/>
      <c r="AM7" s="67"/>
      <c r="AN7" s="67"/>
      <c r="AO7" s="67"/>
      <c r="AP7" s="67"/>
      <c r="AQ7" s="67"/>
      <c r="AR7" s="67"/>
      <c r="AS7" s="67"/>
      <c r="AT7" s="67"/>
      <c r="AU7" s="67"/>
      <c r="AV7" s="67"/>
      <c r="AW7" s="67"/>
      <c r="AX7" s="67"/>
      <c r="AY7" s="67"/>
      <c r="AZ7" s="67"/>
      <c r="BA7" s="67"/>
      <c r="BB7" s="67"/>
      <c r="BC7" s="67"/>
      <c r="BD7" s="67"/>
      <c r="BE7" s="67"/>
      <c r="BF7" s="67"/>
      <c r="BG7" s="67"/>
      <c r="BH7" s="67"/>
      <c r="BI7" s="67"/>
      <c r="BJ7" s="67"/>
      <c r="BK7" s="67"/>
      <c r="BL7" s="67"/>
      <c r="BM7" s="67"/>
      <c r="BN7" s="67"/>
      <c r="BO7" s="67"/>
      <c r="BP7" s="67"/>
      <c r="BQ7" s="67"/>
      <c r="BR7" s="67"/>
      <c r="BS7" s="67"/>
      <c r="BT7" s="67"/>
      <c r="BU7" s="67"/>
      <c r="BV7" s="67"/>
      <c r="BW7" s="67"/>
      <c r="BX7" s="67"/>
      <c r="BY7" s="67"/>
      <c r="BZ7" s="67"/>
      <c r="CA7" s="67"/>
      <c r="CB7" s="67"/>
      <c r="CC7" s="67"/>
      <c r="CD7" s="67"/>
      <c r="CE7" s="67"/>
      <c r="CF7" s="67"/>
      <c r="CG7" s="67"/>
      <c r="CH7" s="67"/>
      <c r="CI7" s="67"/>
      <c r="CJ7" s="67"/>
      <c r="CK7" s="67"/>
      <c r="CL7" s="67"/>
      <c r="CM7" s="67"/>
      <c r="CN7" s="67"/>
      <c r="CO7" s="67"/>
      <c r="CP7" s="67"/>
      <c r="CQ7" s="67"/>
      <c r="CR7" s="67"/>
      <c r="CS7" s="67"/>
      <c r="CT7" s="67"/>
      <c r="CU7" s="67"/>
      <c r="CV7" s="67"/>
      <c r="CW7" s="67"/>
      <c r="CX7" s="67"/>
      <c r="CY7" s="67"/>
      <c r="CZ7" s="67"/>
      <c r="DA7" s="67"/>
      <c r="DB7" s="67"/>
      <c r="DC7" s="67"/>
      <c r="DD7" s="67"/>
      <c r="DE7" s="67"/>
      <c r="DF7" s="67"/>
      <c r="DG7" s="67"/>
      <c r="DH7" s="67"/>
      <c r="DI7" s="67"/>
      <c r="DJ7" s="67"/>
      <c r="DK7" s="67"/>
      <c r="DL7" s="67"/>
      <c r="DM7" s="67"/>
      <c r="DN7" s="67"/>
      <c r="DO7" s="67"/>
      <c r="DP7" s="67"/>
      <c r="DQ7" s="67"/>
      <c r="DR7" s="67"/>
      <c r="DS7" s="67"/>
      <c r="DT7" s="67"/>
      <c r="DU7" s="67"/>
      <c r="DV7" s="67"/>
      <c r="DW7" s="67"/>
      <c r="DX7" s="67"/>
      <c r="DY7" s="67"/>
      <c r="DZ7" s="67"/>
      <c r="EA7" s="67"/>
      <c r="EB7" s="67"/>
      <c r="EC7" s="67"/>
      <c r="ED7" s="67"/>
      <c r="EE7" s="67"/>
      <c r="EF7" s="67"/>
      <c r="EG7" s="67"/>
      <c r="EH7" s="67"/>
      <c r="EI7" s="67"/>
      <c r="EJ7" s="67"/>
      <c r="EK7" s="67"/>
      <c r="EL7" s="67"/>
      <c r="EM7" s="67"/>
      <c r="EN7" s="67"/>
      <c r="EO7" s="67"/>
      <c r="EP7" s="67"/>
      <c r="EQ7" s="67"/>
      <c r="ER7" s="67"/>
      <c r="ES7" s="67"/>
      <c r="ET7" s="67"/>
      <c r="EU7" s="67"/>
      <c r="EV7" s="67"/>
      <c r="EW7" s="67"/>
      <c r="EX7" s="67"/>
      <c r="EY7" s="67"/>
      <c r="EZ7" s="67"/>
      <c r="FA7" s="67"/>
      <c r="FB7" s="67"/>
      <c r="FC7" s="67"/>
      <c r="FD7" s="67"/>
      <c r="FE7" s="67"/>
      <c r="FF7" s="67"/>
      <c r="FG7" s="67"/>
      <c r="FH7" s="67"/>
      <c r="FI7" s="67"/>
      <c r="FJ7" s="67"/>
      <c r="FK7" s="67"/>
      <c r="FL7" s="67"/>
      <c r="FM7" s="67"/>
      <c r="FN7" s="67"/>
      <c r="FO7" s="67"/>
      <c r="FP7" s="67"/>
      <c r="FQ7" s="67"/>
      <c r="FR7" s="67"/>
      <c r="FS7" s="67"/>
      <c r="FT7" s="67"/>
      <c r="FU7" s="67"/>
      <c r="FV7" s="67"/>
      <c r="FW7" s="67"/>
      <c r="FX7" s="67"/>
      <c r="FY7" s="67"/>
      <c r="FZ7" s="67"/>
      <c r="GA7" s="67"/>
      <c r="GB7" s="67"/>
      <c r="GC7" s="67"/>
      <c r="GD7" s="67"/>
      <c r="GE7" s="67"/>
      <c r="GF7" s="67"/>
      <c r="GG7" s="67"/>
      <c r="GH7" s="67"/>
      <c r="GI7" s="67"/>
      <c r="GJ7" s="67"/>
      <c r="GK7" s="67"/>
      <c r="GL7" s="67"/>
      <c r="GM7" s="67"/>
      <c r="GN7" s="67"/>
      <c r="GO7" s="67"/>
      <c r="GP7" s="67"/>
      <c r="GQ7" s="67"/>
      <c r="GR7" s="67"/>
      <c r="GS7" s="67"/>
      <c r="GT7" s="67"/>
      <c r="GU7" s="67"/>
      <c r="GV7" s="67"/>
      <c r="GW7" s="67"/>
      <c r="GX7" s="67"/>
      <c r="GY7" s="67"/>
      <c r="GZ7" s="67"/>
      <c r="HA7" s="67"/>
      <c r="HB7" s="67"/>
      <c r="HC7" s="67"/>
      <c r="HD7" s="67"/>
      <c r="HE7" s="67"/>
      <c r="HF7" s="67"/>
      <c r="HG7" s="67"/>
      <c r="HH7" s="67"/>
      <c r="HI7" s="67"/>
      <c r="HJ7" s="67"/>
      <c r="HK7" s="67"/>
      <c r="HL7" s="67"/>
      <c r="HM7" s="67"/>
      <c r="HN7" s="67"/>
      <c r="HO7" s="67"/>
      <c r="HP7" s="67"/>
      <c r="HQ7" s="67"/>
      <c r="HR7" s="67"/>
      <c r="HS7" s="67"/>
      <c r="HT7" s="67"/>
      <c r="HU7" s="67"/>
      <c r="HV7" s="67"/>
      <c r="HW7" s="67"/>
      <c r="HX7" s="67"/>
      <c r="HY7" s="67"/>
      <c r="HZ7" s="67"/>
    </row>
    <row r="8" s="30" customFormat="1" ht="22" customHeight="1" spans="1:234">
      <c r="A8" s="10">
        <v>4</v>
      </c>
      <c r="B8" s="8" t="s">
        <v>554</v>
      </c>
      <c r="C8" s="13" t="s">
        <v>555</v>
      </c>
      <c r="D8" s="14"/>
      <c r="E8" s="14"/>
      <c r="F8" s="14"/>
      <c r="G8" s="15"/>
      <c r="H8" s="16">
        <f>4.9*4.2</f>
        <v>20.58</v>
      </c>
      <c r="I8" s="12">
        <v>374</v>
      </c>
      <c r="J8" s="43">
        <f t="shared" si="0"/>
        <v>7697</v>
      </c>
      <c r="K8" s="16" t="s">
        <v>556</v>
      </c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67"/>
      <c r="Y8" s="67"/>
      <c r="Z8" s="67"/>
      <c r="AA8" s="67"/>
      <c r="AB8" s="67"/>
      <c r="AC8" s="67"/>
      <c r="AD8" s="67"/>
      <c r="AE8" s="67"/>
      <c r="AF8" s="67"/>
      <c r="AG8" s="67"/>
      <c r="AH8" s="67"/>
      <c r="AI8" s="67"/>
      <c r="AJ8" s="67"/>
      <c r="AK8" s="67"/>
      <c r="AL8" s="67"/>
      <c r="AM8" s="67"/>
      <c r="AN8" s="67"/>
      <c r="AO8" s="67"/>
      <c r="AP8" s="67"/>
      <c r="AQ8" s="67"/>
      <c r="AR8" s="67"/>
      <c r="AS8" s="67"/>
      <c r="AT8" s="67"/>
      <c r="AU8" s="67"/>
      <c r="AV8" s="67"/>
      <c r="AW8" s="67"/>
      <c r="AX8" s="67"/>
      <c r="AY8" s="67"/>
      <c r="AZ8" s="67"/>
      <c r="BA8" s="67"/>
      <c r="BB8" s="67"/>
      <c r="BC8" s="67"/>
      <c r="BD8" s="67"/>
      <c r="BE8" s="67"/>
      <c r="BF8" s="67"/>
      <c r="BG8" s="67"/>
      <c r="BH8" s="67"/>
      <c r="BI8" s="67"/>
      <c r="BJ8" s="67"/>
      <c r="BK8" s="67"/>
      <c r="BL8" s="67"/>
      <c r="BM8" s="67"/>
      <c r="BN8" s="67"/>
      <c r="BO8" s="67"/>
      <c r="BP8" s="67"/>
      <c r="BQ8" s="67"/>
      <c r="BR8" s="67"/>
      <c r="BS8" s="67"/>
      <c r="BT8" s="67"/>
      <c r="BU8" s="67"/>
      <c r="BV8" s="67"/>
      <c r="BW8" s="67"/>
      <c r="BX8" s="67"/>
      <c r="BY8" s="67"/>
      <c r="BZ8" s="67"/>
      <c r="CA8" s="67"/>
      <c r="CB8" s="67"/>
      <c r="CC8" s="67"/>
      <c r="CD8" s="67"/>
      <c r="CE8" s="67"/>
      <c r="CF8" s="67"/>
      <c r="CG8" s="67"/>
      <c r="CH8" s="67"/>
      <c r="CI8" s="67"/>
      <c r="CJ8" s="67"/>
      <c r="CK8" s="67"/>
      <c r="CL8" s="67"/>
      <c r="CM8" s="67"/>
      <c r="CN8" s="67"/>
      <c r="CO8" s="67"/>
      <c r="CP8" s="67"/>
      <c r="CQ8" s="67"/>
      <c r="CR8" s="67"/>
      <c r="CS8" s="67"/>
      <c r="CT8" s="67"/>
      <c r="CU8" s="67"/>
      <c r="CV8" s="67"/>
      <c r="CW8" s="67"/>
      <c r="CX8" s="67"/>
      <c r="CY8" s="67"/>
      <c r="CZ8" s="67"/>
      <c r="DA8" s="67"/>
      <c r="DB8" s="67"/>
      <c r="DC8" s="67"/>
      <c r="DD8" s="67"/>
      <c r="DE8" s="67"/>
      <c r="DF8" s="67"/>
      <c r="DG8" s="67"/>
      <c r="DH8" s="67"/>
      <c r="DI8" s="67"/>
      <c r="DJ8" s="67"/>
      <c r="DK8" s="67"/>
      <c r="DL8" s="67"/>
      <c r="DM8" s="67"/>
      <c r="DN8" s="67"/>
      <c r="DO8" s="67"/>
      <c r="DP8" s="67"/>
      <c r="DQ8" s="67"/>
      <c r="DR8" s="67"/>
      <c r="DS8" s="67"/>
      <c r="DT8" s="67"/>
      <c r="DU8" s="67"/>
      <c r="DV8" s="67"/>
      <c r="DW8" s="67"/>
      <c r="DX8" s="67"/>
      <c r="DY8" s="67"/>
      <c r="DZ8" s="67"/>
      <c r="EA8" s="67"/>
      <c r="EB8" s="67"/>
      <c r="EC8" s="67"/>
      <c r="ED8" s="67"/>
      <c r="EE8" s="67"/>
      <c r="EF8" s="67"/>
      <c r="EG8" s="67"/>
      <c r="EH8" s="67"/>
      <c r="EI8" s="67"/>
      <c r="EJ8" s="67"/>
      <c r="EK8" s="67"/>
      <c r="EL8" s="67"/>
      <c r="EM8" s="67"/>
      <c r="EN8" s="67"/>
      <c r="EO8" s="67"/>
      <c r="EP8" s="67"/>
      <c r="EQ8" s="67"/>
      <c r="ER8" s="67"/>
      <c r="ES8" s="67"/>
      <c r="ET8" s="67"/>
      <c r="EU8" s="67"/>
      <c r="EV8" s="67"/>
      <c r="EW8" s="67"/>
      <c r="EX8" s="67"/>
      <c r="EY8" s="67"/>
      <c r="EZ8" s="67"/>
      <c r="FA8" s="67"/>
      <c r="FB8" s="67"/>
      <c r="FC8" s="67"/>
      <c r="FD8" s="67"/>
      <c r="FE8" s="67"/>
      <c r="FF8" s="67"/>
      <c r="FG8" s="67"/>
      <c r="FH8" s="67"/>
      <c r="FI8" s="67"/>
      <c r="FJ8" s="67"/>
      <c r="FK8" s="67"/>
      <c r="FL8" s="67"/>
      <c r="FM8" s="67"/>
      <c r="FN8" s="67"/>
      <c r="FO8" s="67"/>
      <c r="FP8" s="67"/>
      <c r="FQ8" s="67"/>
      <c r="FR8" s="67"/>
      <c r="FS8" s="67"/>
      <c r="FT8" s="67"/>
      <c r="FU8" s="67"/>
      <c r="FV8" s="67"/>
      <c r="FW8" s="67"/>
      <c r="FX8" s="67"/>
      <c r="FY8" s="67"/>
      <c r="FZ8" s="67"/>
      <c r="GA8" s="67"/>
      <c r="GB8" s="67"/>
      <c r="GC8" s="67"/>
      <c r="GD8" s="67"/>
      <c r="GE8" s="67"/>
      <c r="GF8" s="67"/>
      <c r="GG8" s="67"/>
      <c r="GH8" s="67"/>
      <c r="GI8" s="67"/>
      <c r="GJ8" s="67"/>
      <c r="GK8" s="67"/>
      <c r="GL8" s="67"/>
      <c r="GM8" s="67"/>
      <c r="GN8" s="67"/>
      <c r="GO8" s="67"/>
      <c r="GP8" s="67"/>
      <c r="GQ8" s="67"/>
      <c r="GR8" s="67"/>
      <c r="GS8" s="67"/>
      <c r="GT8" s="67"/>
      <c r="GU8" s="67"/>
      <c r="GV8" s="67"/>
      <c r="GW8" s="67"/>
      <c r="GX8" s="67"/>
      <c r="GY8" s="67"/>
      <c r="GZ8" s="67"/>
      <c r="HA8" s="67"/>
      <c r="HB8" s="67"/>
      <c r="HC8" s="67"/>
      <c r="HD8" s="67"/>
      <c r="HE8" s="67"/>
      <c r="HF8" s="67"/>
      <c r="HG8" s="67"/>
      <c r="HH8" s="67"/>
      <c r="HI8" s="67"/>
      <c r="HJ8" s="67"/>
      <c r="HK8" s="67"/>
      <c r="HL8" s="67"/>
      <c r="HM8" s="67"/>
      <c r="HN8" s="67"/>
      <c r="HO8" s="67"/>
      <c r="HP8" s="67"/>
      <c r="HQ8" s="67"/>
      <c r="HR8" s="67"/>
      <c r="HS8" s="67"/>
      <c r="HT8" s="67"/>
      <c r="HU8" s="67"/>
      <c r="HV8" s="67"/>
      <c r="HW8" s="67"/>
      <c r="HX8" s="67"/>
      <c r="HY8" s="67"/>
      <c r="HZ8" s="67"/>
    </row>
    <row r="9" s="30" customFormat="1" ht="22" customHeight="1" spans="1:234">
      <c r="A9" s="10">
        <v>5</v>
      </c>
      <c r="B9" s="8" t="s">
        <v>557</v>
      </c>
      <c r="C9" s="13" t="s">
        <v>555</v>
      </c>
      <c r="D9" s="14"/>
      <c r="E9" s="14"/>
      <c r="F9" s="14"/>
      <c r="G9" s="15"/>
      <c r="H9" s="16">
        <f>6*3.7</f>
        <v>22.2</v>
      </c>
      <c r="I9" s="12">
        <v>397</v>
      </c>
      <c r="J9" s="43">
        <f t="shared" si="0"/>
        <v>8813</v>
      </c>
      <c r="K9" s="16" t="s">
        <v>558</v>
      </c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67"/>
      <c r="Y9" s="67"/>
      <c r="Z9" s="67"/>
      <c r="AA9" s="67"/>
      <c r="AB9" s="67"/>
      <c r="AC9" s="67"/>
      <c r="AD9" s="67"/>
      <c r="AE9" s="67"/>
      <c r="AF9" s="67"/>
      <c r="AG9" s="67"/>
      <c r="AH9" s="67"/>
      <c r="AI9" s="67"/>
      <c r="AJ9" s="67"/>
      <c r="AK9" s="67"/>
      <c r="AL9" s="67"/>
      <c r="AM9" s="67"/>
      <c r="AN9" s="67"/>
      <c r="AO9" s="67"/>
      <c r="AP9" s="67"/>
      <c r="AQ9" s="67"/>
      <c r="AR9" s="67"/>
      <c r="AS9" s="67"/>
      <c r="AT9" s="67"/>
      <c r="AU9" s="67"/>
      <c r="AV9" s="67"/>
      <c r="AW9" s="67"/>
      <c r="AX9" s="67"/>
      <c r="AY9" s="67"/>
      <c r="AZ9" s="67"/>
      <c r="BA9" s="67"/>
      <c r="BB9" s="67"/>
      <c r="BC9" s="67"/>
      <c r="BD9" s="67"/>
      <c r="BE9" s="67"/>
      <c r="BF9" s="67"/>
      <c r="BG9" s="67"/>
      <c r="BH9" s="67"/>
      <c r="BI9" s="67"/>
      <c r="BJ9" s="67"/>
      <c r="BK9" s="67"/>
      <c r="BL9" s="67"/>
      <c r="BM9" s="67"/>
      <c r="BN9" s="67"/>
      <c r="BO9" s="67"/>
      <c r="BP9" s="67"/>
      <c r="BQ9" s="67"/>
      <c r="BR9" s="67"/>
      <c r="BS9" s="67"/>
      <c r="BT9" s="67"/>
      <c r="BU9" s="67"/>
      <c r="BV9" s="67"/>
      <c r="BW9" s="67"/>
      <c r="BX9" s="67"/>
      <c r="BY9" s="67"/>
      <c r="BZ9" s="67"/>
      <c r="CA9" s="67"/>
      <c r="CB9" s="67"/>
      <c r="CC9" s="67"/>
      <c r="CD9" s="67"/>
      <c r="CE9" s="67"/>
      <c r="CF9" s="67"/>
      <c r="CG9" s="67"/>
      <c r="CH9" s="67"/>
      <c r="CI9" s="67"/>
      <c r="CJ9" s="67"/>
      <c r="CK9" s="67"/>
      <c r="CL9" s="67"/>
      <c r="CM9" s="67"/>
      <c r="CN9" s="67"/>
      <c r="CO9" s="67"/>
      <c r="CP9" s="67"/>
      <c r="CQ9" s="67"/>
      <c r="CR9" s="67"/>
      <c r="CS9" s="67"/>
      <c r="CT9" s="67"/>
      <c r="CU9" s="67"/>
      <c r="CV9" s="67"/>
      <c r="CW9" s="67"/>
      <c r="CX9" s="67"/>
      <c r="CY9" s="67"/>
      <c r="CZ9" s="67"/>
      <c r="DA9" s="67"/>
      <c r="DB9" s="67"/>
      <c r="DC9" s="67"/>
      <c r="DD9" s="67"/>
      <c r="DE9" s="67"/>
      <c r="DF9" s="67"/>
      <c r="DG9" s="67"/>
      <c r="DH9" s="67"/>
      <c r="DI9" s="67"/>
      <c r="DJ9" s="67"/>
      <c r="DK9" s="67"/>
      <c r="DL9" s="67"/>
      <c r="DM9" s="67"/>
      <c r="DN9" s="67"/>
      <c r="DO9" s="67"/>
      <c r="DP9" s="67"/>
      <c r="DQ9" s="67"/>
      <c r="DR9" s="67"/>
      <c r="DS9" s="67"/>
      <c r="DT9" s="67"/>
      <c r="DU9" s="67"/>
      <c r="DV9" s="67"/>
      <c r="DW9" s="67"/>
      <c r="DX9" s="67"/>
      <c r="DY9" s="67"/>
      <c r="DZ9" s="67"/>
      <c r="EA9" s="67"/>
      <c r="EB9" s="67"/>
      <c r="EC9" s="67"/>
      <c r="ED9" s="67"/>
      <c r="EE9" s="67"/>
      <c r="EF9" s="67"/>
      <c r="EG9" s="67"/>
      <c r="EH9" s="67"/>
      <c r="EI9" s="67"/>
      <c r="EJ9" s="67"/>
      <c r="EK9" s="67"/>
      <c r="EL9" s="67"/>
      <c r="EM9" s="67"/>
      <c r="EN9" s="67"/>
      <c r="EO9" s="67"/>
      <c r="EP9" s="67"/>
      <c r="EQ9" s="67"/>
      <c r="ER9" s="67"/>
      <c r="ES9" s="67"/>
      <c r="ET9" s="67"/>
      <c r="EU9" s="67"/>
      <c r="EV9" s="67"/>
      <c r="EW9" s="67"/>
      <c r="EX9" s="67"/>
      <c r="EY9" s="67"/>
      <c r="EZ9" s="67"/>
      <c r="FA9" s="67"/>
      <c r="FB9" s="67"/>
      <c r="FC9" s="67"/>
      <c r="FD9" s="67"/>
      <c r="FE9" s="67"/>
      <c r="FF9" s="67"/>
      <c r="FG9" s="67"/>
      <c r="FH9" s="67"/>
      <c r="FI9" s="67"/>
      <c r="FJ9" s="67"/>
      <c r="FK9" s="67"/>
      <c r="FL9" s="67"/>
      <c r="FM9" s="67"/>
      <c r="FN9" s="67"/>
      <c r="FO9" s="67"/>
      <c r="FP9" s="67"/>
      <c r="FQ9" s="67"/>
      <c r="FR9" s="67"/>
      <c r="FS9" s="67"/>
      <c r="FT9" s="67"/>
      <c r="FU9" s="67"/>
      <c r="FV9" s="67"/>
      <c r="FW9" s="67"/>
      <c r="FX9" s="67"/>
      <c r="FY9" s="67"/>
      <c r="FZ9" s="67"/>
      <c r="GA9" s="67"/>
      <c r="GB9" s="67"/>
      <c r="GC9" s="67"/>
      <c r="GD9" s="67"/>
      <c r="GE9" s="67"/>
      <c r="GF9" s="67"/>
      <c r="GG9" s="67"/>
      <c r="GH9" s="67"/>
      <c r="GI9" s="67"/>
      <c r="GJ9" s="67"/>
      <c r="GK9" s="67"/>
      <c r="GL9" s="67"/>
      <c r="GM9" s="67"/>
      <c r="GN9" s="67"/>
      <c r="GO9" s="67"/>
      <c r="GP9" s="67"/>
      <c r="GQ9" s="67"/>
      <c r="GR9" s="67"/>
      <c r="GS9" s="67"/>
      <c r="GT9" s="67"/>
      <c r="GU9" s="67"/>
      <c r="GV9" s="67"/>
      <c r="GW9" s="67"/>
      <c r="GX9" s="67"/>
      <c r="GY9" s="67"/>
      <c r="GZ9" s="67"/>
      <c r="HA9" s="67"/>
      <c r="HB9" s="67"/>
      <c r="HC9" s="67"/>
      <c r="HD9" s="67"/>
      <c r="HE9" s="67"/>
      <c r="HF9" s="67"/>
      <c r="HG9" s="67"/>
      <c r="HH9" s="67"/>
      <c r="HI9" s="67"/>
      <c r="HJ9" s="67"/>
      <c r="HK9" s="67"/>
      <c r="HL9" s="67"/>
      <c r="HM9" s="67"/>
      <c r="HN9" s="67"/>
      <c r="HO9" s="67"/>
      <c r="HP9" s="67"/>
      <c r="HQ9" s="67"/>
      <c r="HR9" s="67"/>
      <c r="HS9" s="67"/>
      <c r="HT9" s="67"/>
      <c r="HU9" s="67"/>
      <c r="HV9" s="67"/>
      <c r="HW9" s="67"/>
      <c r="HX9" s="67"/>
      <c r="HY9" s="67"/>
      <c r="HZ9" s="67"/>
    </row>
    <row r="10" s="30" customFormat="1" ht="22" customHeight="1" spans="1:234">
      <c r="A10" s="6">
        <v>6</v>
      </c>
      <c r="B10" s="62" t="s">
        <v>559</v>
      </c>
      <c r="C10" s="63" t="s">
        <v>560</v>
      </c>
      <c r="D10" s="14"/>
      <c r="E10" s="14"/>
      <c r="F10" s="14"/>
      <c r="G10" s="15"/>
      <c r="H10" s="55">
        <f>7.1*4.5</f>
        <v>31.95</v>
      </c>
      <c r="I10" s="69">
        <v>573</v>
      </c>
      <c r="J10" s="48">
        <f t="shared" si="0"/>
        <v>18307</v>
      </c>
      <c r="K10" s="55" t="s">
        <v>561</v>
      </c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67"/>
      <c r="Y10" s="67"/>
      <c r="Z10" s="67"/>
      <c r="AA10" s="67"/>
      <c r="AB10" s="67"/>
      <c r="AC10" s="67"/>
      <c r="AD10" s="67"/>
      <c r="AE10" s="67"/>
      <c r="AF10" s="67"/>
      <c r="AG10" s="67"/>
      <c r="AH10" s="67"/>
      <c r="AI10" s="67"/>
      <c r="AJ10" s="67"/>
      <c r="AK10" s="67"/>
      <c r="AL10" s="67"/>
      <c r="AM10" s="67"/>
      <c r="AN10" s="67"/>
      <c r="AO10" s="67"/>
      <c r="AP10" s="67"/>
      <c r="AQ10" s="67"/>
      <c r="AR10" s="67"/>
      <c r="AS10" s="67"/>
      <c r="AT10" s="67"/>
      <c r="AU10" s="67"/>
      <c r="AV10" s="67"/>
      <c r="AW10" s="67"/>
      <c r="AX10" s="67"/>
      <c r="AY10" s="67"/>
      <c r="AZ10" s="67"/>
      <c r="BA10" s="67"/>
      <c r="BB10" s="67"/>
      <c r="BC10" s="67"/>
      <c r="BD10" s="67"/>
      <c r="BE10" s="67"/>
      <c r="BF10" s="67"/>
      <c r="BG10" s="67"/>
      <c r="BH10" s="67"/>
      <c r="BI10" s="67"/>
      <c r="BJ10" s="67"/>
      <c r="BK10" s="67"/>
      <c r="BL10" s="67"/>
      <c r="BM10" s="67"/>
      <c r="BN10" s="67"/>
      <c r="BO10" s="67"/>
      <c r="BP10" s="67"/>
      <c r="BQ10" s="67"/>
      <c r="BR10" s="67"/>
      <c r="BS10" s="67"/>
      <c r="BT10" s="67"/>
      <c r="BU10" s="67"/>
      <c r="BV10" s="67"/>
      <c r="BW10" s="67"/>
      <c r="BX10" s="67"/>
      <c r="BY10" s="67"/>
      <c r="BZ10" s="67"/>
      <c r="CA10" s="67"/>
      <c r="CB10" s="67"/>
      <c r="CC10" s="67"/>
      <c r="CD10" s="67"/>
      <c r="CE10" s="67"/>
      <c r="CF10" s="67"/>
      <c r="CG10" s="67"/>
      <c r="CH10" s="67"/>
      <c r="CI10" s="67"/>
      <c r="CJ10" s="67"/>
      <c r="CK10" s="67"/>
      <c r="CL10" s="67"/>
      <c r="CM10" s="67"/>
      <c r="CN10" s="67"/>
      <c r="CO10" s="67"/>
      <c r="CP10" s="67"/>
      <c r="CQ10" s="67"/>
      <c r="CR10" s="67"/>
      <c r="CS10" s="67"/>
      <c r="CT10" s="67"/>
      <c r="CU10" s="67"/>
      <c r="CV10" s="67"/>
      <c r="CW10" s="67"/>
      <c r="CX10" s="67"/>
      <c r="CY10" s="67"/>
      <c r="CZ10" s="67"/>
      <c r="DA10" s="67"/>
      <c r="DB10" s="67"/>
      <c r="DC10" s="67"/>
      <c r="DD10" s="67"/>
      <c r="DE10" s="67"/>
      <c r="DF10" s="67"/>
      <c r="DG10" s="67"/>
      <c r="DH10" s="67"/>
      <c r="DI10" s="67"/>
      <c r="DJ10" s="67"/>
      <c r="DK10" s="67"/>
      <c r="DL10" s="67"/>
      <c r="DM10" s="67"/>
      <c r="DN10" s="67"/>
      <c r="DO10" s="67"/>
      <c r="DP10" s="67"/>
      <c r="DQ10" s="67"/>
      <c r="DR10" s="67"/>
      <c r="DS10" s="67"/>
      <c r="DT10" s="67"/>
      <c r="DU10" s="67"/>
      <c r="DV10" s="67"/>
      <c r="DW10" s="67"/>
      <c r="DX10" s="67"/>
      <c r="DY10" s="67"/>
      <c r="DZ10" s="67"/>
      <c r="EA10" s="67"/>
      <c r="EB10" s="67"/>
      <c r="EC10" s="67"/>
      <c r="ED10" s="67"/>
      <c r="EE10" s="67"/>
      <c r="EF10" s="67"/>
      <c r="EG10" s="67"/>
      <c r="EH10" s="67"/>
      <c r="EI10" s="67"/>
      <c r="EJ10" s="67"/>
      <c r="EK10" s="67"/>
      <c r="EL10" s="67"/>
      <c r="EM10" s="67"/>
      <c r="EN10" s="67"/>
      <c r="EO10" s="67"/>
      <c r="EP10" s="67"/>
      <c r="EQ10" s="67"/>
      <c r="ER10" s="67"/>
      <c r="ES10" s="67"/>
      <c r="ET10" s="67"/>
      <c r="EU10" s="67"/>
      <c r="EV10" s="67"/>
      <c r="EW10" s="67"/>
      <c r="EX10" s="67"/>
      <c r="EY10" s="67"/>
      <c r="EZ10" s="67"/>
      <c r="FA10" s="67"/>
      <c r="FB10" s="67"/>
      <c r="FC10" s="67"/>
      <c r="FD10" s="67"/>
      <c r="FE10" s="67"/>
      <c r="FF10" s="67"/>
      <c r="FG10" s="67"/>
      <c r="FH10" s="67"/>
      <c r="FI10" s="67"/>
      <c r="FJ10" s="67"/>
      <c r="FK10" s="67"/>
      <c r="FL10" s="67"/>
      <c r="FM10" s="67"/>
      <c r="FN10" s="67"/>
      <c r="FO10" s="67"/>
      <c r="FP10" s="67"/>
      <c r="FQ10" s="67"/>
      <c r="FR10" s="67"/>
      <c r="FS10" s="67"/>
      <c r="FT10" s="67"/>
      <c r="FU10" s="67"/>
      <c r="FV10" s="67"/>
      <c r="FW10" s="67"/>
      <c r="FX10" s="67"/>
      <c r="FY10" s="67"/>
      <c r="FZ10" s="67"/>
      <c r="GA10" s="67"/>
      <c r="GB10" s="67"/>
      <c r="GC10" s="67"/>
      <c r="GD10" s="67"/>
      <c r="GE10" s="67"/>
      <c r="GF10" s="67"/>
      <c r="GG10" s="67"/>
      <c r="GH10" s="67"/>
      <c r="GI10" s="67"/>
      <c r="GJ10" s="67"/>
      <c r="GK10" s="67"/>
      <c r="GL10" s="67"/>
      <c r="GM10" s="67"/>
      <c r="GN10" s="67"/>
      <c r="GO10" s="67"/>
      <c r="GP10" s="67"/>
      <c r="GQ10" s="67"/>
      <c r="GR10" s="67"/>
      <c r="GS10" s="67"/>
      <c r="GT10" s="67"/>
      <c r="GU10" s="67"/>
      <c r="GV10" s="67"/>
      <c r="GW10" s="67"/>
      <c r="GX10" s="67"/>
      <c r="GY10" s="67"/>
      <c r="GZ10" s="67"/>
      <c r="HA10" s="67"/>
      <c r="HB10" s="67"/>
      <c r="HC10" s="67"/>
      <c r="HD10" s="67"/>
      <c r="HE10" s="67"/>
      <c r="HF10" s="67"/>
      <c r="HG10" s="67"/>
      <c r="HH10" s="67"/>
      <c r="HI10" s="67"/>
      <c r="HJ10" s="67"/>
      <c r="HK10" s="67"/>
      <c r="HL10" s="67"/>
      <c r="HM10" s="67"/>
      <c r="HN10" s="67"/>
      <c r="HO10" s="67"/>
      <c r="HP10" s="67"/>
      <c r="HQ10" s="67"/>
      <c r="HR10" s="67"/>
      <c r="HS10" s="67"/>
      <c r="HT10" s="67"/>
      <c r="HU10" s="67"/>
      <c r="HV10" s="67"/>
      <c r="HW10" s="67"/>
      <c r="HX10" s="67"/>
      <c r="HY10" s="67"/>
      <c r="HZ10" s="67"/>
    </row>
    <row r="11" s="30" customFormat="1" ht="22" customHeight="1" spans="1:234">
      <c r="A11" s="10">
        <v>7</v>
      </c>
      <c r="B11" s="8" t="s">
        <v>562</v>
      </c>
      <c r="C11" s="13" t="s">
        <v>560</v>
      </c>
      <c r="D11" s="14"/>
      <c r="E11" s="14"/>
      <c r="F11" s="14"/>
      <c r="G11" s="15"/>
      <c r="H11" s="16">
        <f>6.1*4.1</f>
        <v>25.01</v>
      </c>
      <c r="I11" s="12">
        <v>573</v>
      </c>
      <c r="J11" s="43">
        <f t="shared" si="0"/>
        <v>14331</v>
      </c>
      <c r="K11" s="16" t="s">
        <v>563</v>
      </c>
      <c r="L11" s="67"/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67"/>
      <c r="X11" s="67"/>
      <c r="Y11" s="67"/>
      <c r="Z11" s="67"/>
      <c r="AA11" s="67"/>
      <c r="AB11" s="67"/>
      <c r="AC11" s="67"/>
      <c r="AD11" s="67"/>
      <c r="AE11" s="67"/>
      <c r="AF11" s="67"/>
      <c r="AG11" s="67"/>
      <c r="AH11" s="67"/>
      <c r="AI11" s="67"/>
      <c r="AJ11" s="67"/>
      <c r="AK11" s="67"/>
      <c r="AL11" s="67"/>
      <c r="AM11" s="67"/>
      <c r="AN11" s="67"/>
      <c r="AO11" s="67"/>
      <c r="AP11" s="67"/>
      <c r="AQ11" s="67"/>
      <c r="AR11" s="67"/>
      <c r="AS11" s="67"/>
      <c r="AT11" s="67"/>
      <c r="AU11" s="67"/>
      <c r="AV11" s="67"/>
      <c r="AW11" s="67"/>
      <c r="AX11" s="67"/>
      <c r="AY11" s="67"/>
      <c r="AZ11" s="67"/>
      <c r="BA11" s="67"/>
      <c r="BB11" s="67"/>
      <c r="BC11" s="67"/>
      <c r="BD11" s="67"/>
      <c r="BE11" s="67"/>
      <c r="BF11" s="67"/>
      <c r="BG11" s="67"/>
      <c r="BH11" s="67"/>
      <c r="BI11" s="67"/>
      <c r="BJ11" s="67"/>
      <c r="BK11" s="67"/>
      <c r="BL11" s="67"/>
      <c r="BM11" s="67"/>
      <c r="BN11" s="67"/>
      <c r="BO11" s="67"/>
      <c r="BP11" s="67"/>
      <c r="BQ11" s="67"/>
      <c r="BR11" s="67"/>
      <c r="BS11" s="67"/>
      <c r="BT11" s="67"/>
      <c r="BU11" s="67"/>
      <c r="BV11" s="67"/>
      <c r="BW11" s="67"/>
      <c r="BX11" s="67"/>
      <c r="BY11" s="67"/>
      <c r="BZ11" s="67"/>
      <c r="CA11" s="67"/>
      <c r="CB11" s="67"/>
      <c r="CC11" s="67"/>
      <c r="CD11" s="67"/>
      <c r="CE11" s="67"/>
      <c r="CF11" s="67"/>
      <c r="CG11" s="67"/>
      <c r="CH11" s="67"/>
      <c r="CI11" s="67"/>
      <c r="CJ11" s="67"/>
      <c r="CK11" s="67"/>
      <c r="CL11" s="67"/>
      <c r="CM11" s="67"/>
      <c r="CN11" s="67"/>
      <c r="CO11" s="67"/>
      <c r="CP11" s="67"/>
      <c r="CQ11" s="67"/>
      <c r="CR11" s="67"/>
      <c r="CS11" s="67"/>
      <c r="CT11" s="67"/>
      <c r="CU11" s="67"/>
      <c r="CV11" s="67"/>
      <c r="CW11" s="67"/>
      <c r="CX11" s="67"/>
      <c r="CY11" s="67"/>
      <c r="CZ11" s="67"/>
      <c r="DA11" s="67"/>
      <c r="DB11" s="67"/>
      <c r="DC11" s="67"/>
      <c r="DD11" s="67"/>
      <c r="DE11" s="67"/>
      <c r="DF11" s="67"/>
      <c r="DG11" s="67"/>
      <c r="DH11" s="67"/>
      <c r="DI11" s="67"/>
      <c r="DJ11" s="67"/>
      <c r="DK11" s="67"/>
      <c r="DL11" s="67"/>
      <c r="DM11" s="67"/>
      <c r="DN11" s="67"/>
      <c r="DO11" s="67"/>
      <c r="DP11" s="67"/>
      <c r="DQ11" s="67"/>
      <c r="DR11" s="67"/>
      <c r="DS11" s="67"/>
      <c r="DT11" s="67"/>
      <c r="DU11" s="67"/>
      <c r="DV11" s="67"/>
      <c r="DW11" s="67"/>
      <c r="DX11" s="67"/>
      <c r="DY11" s="67"/>
      <c r="DZ11" s="67"/>
      <c r="EA11" s="67"/>
      <c r="EB11" s="67"/>
      <c r="EC11" s="67"/>
      <c r="ED11" s="67"/>
      <c r="EE11" s="67"/>
      <c r="EF11" s="67"/>
      <c r="EG11" s="67"/>
      <c r="EH11" s="67"/>
      <c r="EI11" s="67"/>
      <c r="EJ11" s="67"/>
      <c r="EK11" s="67"/>
      <c r="EL11" s="67"/>
      <c r="EM11" s="67"/>
      <c r="EN11" s="67"/>
      <c r="EO11" s="67"/>
      <c r="EP11" s="67"/>
      <c r="EQ11" s="67"/>
      <c r="ER11" s="67"/>
      <c r="ES11" s="67"/>
      <c r="ET11" s="67"/>
      <c r="EU11" s="67"/>
      <c r="EV11" s="67"/>
      <c r="EW11" s="67"/>
      <c r="EX11" s="67"/>
      <c r="EY11" s="67"/>
      <c r="EZ11" s="67"/>
      <c r="FA11" s="67"/>
      <c r="FB11" s="67"/>
      <c r="FC11" s="67"/>
      <c r="FD11" s="67"/>
      <c r="FE11" s="67"/>
      <c r="FF11" s="67"/>
      <c r="FG11" s="67"/>
      <c r="FH11" s="67"/>
      <c r="FI11" s="67"/>
      <c r="FJ11" s="67"/>
      <c r="FK11" s="67"/>
      <c r="FL11" s="67"/>
      <c r="FM11" s="67"/>
      <c r="FN11" s="67"/>
      <c r="FO11" s="67"/>
      <c r="FP11" s="67"/>
      <c r="FQ11" s="67"/>
      <c r="FR11" s="67"/>
      <c r="FS11" s="67"/>
      <c r="FT11" s="67"/>
      <c r="FU11" s="67"/>
      <c r="FV11" s="67"/>
      <c r="FW11" s="67"/>
      <c r="FX11" s="67"/>
      <c r="FY11" s="67"/>
      <c r="FZ11" s="67"/>
      <c r="GA11" s="67"/>
      <c r="GB11" s="67"/>
      <c r="GC11" s="67"/>
      <c r="GD11" s="67"/>
      <c r="GE11" s="67"/>
      <c r="GF11" s="67"/>
      <c r="GG11" s="67"/>
      <c r="GH11" s="67"/>
      <c r="GI11" s="67"/>
      <c r="GJ11" s="67"/>
      <c r="GK11" s="67"/>
      <c r="GL11" s="67"/>
      <c r="GM11" s="67"/>
      <c r="GN11" s="67"/>
      <c r="GO11" s="67"/>
      <c r="GP11" s="67"/>
      <c r="GQ11" s="67"/>
      <c r="GR11" s="67"/>
      <c r="GS11" s="67"/>
      <c r="GT11" s="67"/>
      <c r="GU11" s="67"/>
      <c r="GV11" s="67"/>
      <c r="GW11" s="67"/>
      <c r="GX11" s="67"/>
      <c r="GY11" s="67"/>
      <c r="GZ11" s="67"/>
      <c r="HA11" s="67"/>
      <c r="HB11" s="67"/>
      <c r="HC11" s="67"/>
      <c r="HD11" s="67"/>
      <c r="HE11" s="67"/>
      <c r="HF11" s="67"/>
      <c r="HG11" s="67"/>
      <c r="HH11" s="67"/>
      <c r="HI11" s="67"/>
      <c r="HJ11" s="67"/>
      <c r="HK11" s="67"/>
      <c r="HL11" s="67"/>
      <c r="HM11" s="67"/>
      <c r="HN11" s="67"/>
      <c r="HO11" s="67"/>
      <c r="HP11" s="67"/>
      <c r="HQ11" s="67"/>
      <c r="HR11" s="67"/>
      <c r="HS11" s="67"/>
      <c r="HT11" s="67"/>
      <c r="HU11" s="67"/>
      <c r="HV11" s="67"/>
      <c r="HW11" s="67"/>
      <c r="HX11" s="67"/>
      <c r="HY11" s="67"/>
      <c r="HZ11" s="67"/>
    </row>
    <row r="12" s="30" customFormat="1" ht="18" customHeight="1" spans="1:234">
      <c r="A12" s="10">
        <v>8</v>
      </c>
      <c r="B12" s="8" t="s">
        <v>564</v>
      </c>
      <c r="C12" s="13" t="s">
        <v>565</v>
      </c>
      <c r="D12" s="14"/>
      <c r="E12" s="14"/>
      <c r="F12" s="14"/>
      <c r="G12" s="15"/>
      <c r="H12" s="16">
        <f>6*3.7</f>
        <v>22.2</v>
      </c>
      <c r="I12" s="12">
        <v>391</v>
      </c>
      <c r="J12" s="43">
        <f t="shared" si="0"/>
        <v>8680</v>
      </c>
      <c r="K12" s="16" t="s">
        <v>558</v>
      </c>
      <c r="L12" s="67"/>
      <c r="M12" s="67"/>
      <c r="N12" s="67"/>
      <c r="O12" s="67"/>
      <c r="P12" s="67"/>
      <c r="Q12" s="67"/>
      <c r="R12" s="67"/>
      <c r="S12" s="67"/>
      <c r="T12" s="67"/>
      <c r="U12" s="67"/>
      <c r="V12" s="67"/>
      <c r="W12" s="67"/>
      <c r="X12" s="67"/>
      <c r="Y12" s="67"/>
      <c r="Z12" s="67"/>
      <c r="AA12" s="67"/>
      <c r="AB12" s="67"/>
      <c r="AC12" s="67"/>
      <c r="AD12" s="67"/>
      <c r="AE12" s="67"/>
      <c r="AF12" s="67"/>
      <c r="AG12" s="67"/>
      <c r="AH12" s="67"/>
      <c r="AI12" s="67"/>
      <c r="AJ12" s="67"/>
      <c r="AK12" s="67"/>
      <c r="AL12" s="67"/>
      <c r="AM12" s="67"/>
      <c r="AN12" s="67"/>
      <c r="AO12" s="67"/>
      <c r="AP12" s="67"/>
      <c r="AQ12" s="67"/>
      <c r="AR12" s="67"/>
      <c r="AS12" s="67"/>
      <c r="AT12" s="67"/>
      <c r="AU12" s="67"/>
      <c r="AV12" s="67"/>
      <c r="AW12" s="67"/>
      <c r="AX12" s="67"/>
      <c r="AY12" s="67"/>
      <c r="AZ12" s="67"/>
      <c r="BA12" s="67"/>
      <c r="BB12" s="67"/>
      <c r="BC12" s="67"/>
      <c r="BD12" s="67"/>
      <c r="BE12" s="67"/>
      <c r="BF12" s="67"/>
      <c r="BG12" s="67"/>
      <c r="BH12" s="67"/>
      <c r="BI12" s="67"/>
      <c r="BJ12" s="67"/>
      <c r="BK12" s="67"/>
      <c r="BL12" s="67"/>
      <c r="BM12" s="67"/>
      <c r="BN12" s="67"/>
      <c r="BO12" s="67"/>
      <c r="BP12" s="67"/>
      <c r="BQ12" s="67"/>
      <c r="BR12" s="67"/>
      <c r="BS12" s="67"/>
      <c r="BT12" s="67"/>
      <c r="BU12" s="67"/>
      <c r="BV12" s="67"/>
      <c r="BW12" s="67"/>
      <c r="BX12" s="67"/>
      <c r="BY12" s="67"/>
      <c r="BZ12" s="67"/>
      <c r="CA12" s="67"/>
      <c r="CB12" s="67"/>
      <c r="CC12" s="67"/>
      <c r="CD12" s="67"/>
      <c r="CE12" s="67"/>
      <c r="CF12" s="67"/>
      <c r="CG12" s="67"/>
      <c r="CH12" s="67"/>
      <c r="CI12" s="67"/>
      <c r="CJ12" s="67"/>
      <c r="CK12" s="67"/>
      <c r="CL12" s="67"/>
      <c r="CM12" s="67"/>
      <c r="CN12" s="67"/>
      <c r="CO12" s="67"/>
      <c r="CP12" s="67"/>
      <c r="CQ12" s="67"/>
      <c r="CR12" s="67"/>
      <c r="CS12" s="67"/>
      <c r="CT12" s="67"/>
      <c r="CU12" s="67"/>
      <c r="CV12" s="67"/>
      <c r="CW12" s="67"/>
      <c r="CX12" s="67"/>
      <c r="CY12" s="67"/>
      <c r="CZ12" s="67"/>
      <c r="DA12" s="67"/>
      <c r="DB12" s="67"/>
      <c r="DC12" s="67"/>
      <c r="DD12" s="67"/>
      <c r="DE12" s="67"/>
      <c r="DF12" s="67"/>
      <c r="DG12" s="67"/>
      <c r="DH12" s="67"/>
      <c r="DI12" s="67"/>
      <c r="DJ12" s="67"/>
      <c r="DK12" s="67"/>
      <c r="DL12" s="67"/>
      <c r="DM12" s="67"/>
      <c r="DN12" s="67"/>
      <c r="DO12" s="67"/>
      <c r="DP12" s="67"/>
      <c r="DQ12" s="67"/>
      <c r="DR12" s="67"/>
      <c r="DS12" s="67"/>
      <c r="DT12" s="67"/>
      <c r="DU12" s="67"/>
      <c r="DV12" s="67"/>
      <c r="DW12" s="67"/>
      <c r="DX12" s="67"/>
      <c r="DY12" s="67"/>
      <c r="DZ12" s="67"/>
      <c r="EA12" s="67"/>
      <c r="EB12" s="67"/>
      <c r="EC12" s="67"/>
      <c r="ED12" s="67"/>
      <c r="EE12" s="67"/>
      <c r="EF12" s="67"/>
      <c r="EG12" s="67"/>
      <c r="EH12" s="67"/>
      <c r="EI12" s="67"/>
      <c r="EJ12" s="67"/>
      <c r="EK12" s="67"/>
      <c r="EL12" s="67"/>
      <c r="EM12" s="67"/>
      <c r="EN12" s="67"/>
      <c r="EO12" s="67"/>
      <c r="EP12" s="67"/>
      <c r="EQ12" s="67"/>
      <c r="ER12" s="67"/>
      <c r="ES12" s="67"/>
      <c r="ET12" s="67"/>
      <c r="EU12" s="67"/>
      <c r="EV12" s="67"/>
      <c r="EW12" s="67"/>
      <c r="EX12" s="67"/>
      <c r="EY12" s="67"/>
      <c r="EZ12" s="67"/>
      <c r="FA12" s="67"/>
      <c r="FB12" s="67"/>
      <c r="FC12" s="67"/>
      <c r="FD12" s="67"/>
      <c r="FE12" s="67"/>
      <c r="FF12" s="67"/>
      <c r="FG12" s="67"/>
      <c r="FH12" s="67"/>
      <c r="FI12" s="67"/>
      <c r="FJ12" s="67"/>
      <c r="FK12" s="67"/>
      <c r="FL12" s="67"/>
      <c r="FM12" s="67"/>
      <c r="FN12" s="67"/>
      <c r="FO12" s="67"/>
      <c r="FP12" s="67"/>
      <c r="FQ12" s="67"/>
      <c r="FR12" s="67"/>
      <c r="FS12" s="67"/>
      <c r="FT12" s="67"/>
      <c r="FU12" s="67"/>
      <c r="FV12" s="67"/>
      <c r="FW12" s="67"/>
      <c r="FX12" s="67"/>
      <c r="FY12" s="67"/>
      <c r="FZ12" s="67"/>
      <c r="GA12" s="67"/>
      <c r="GB12" s="67"/>
      <c r="GC12" s="67"/>
      <c r="GD12" s="67"/>
      <c r="GE12" s="67"/>
      <c r="GF12" s="67"/>
      <c r="GG12" s="67"/>
      <c r="GH12" s="67"/>
      <c r="GI12" s="67"/>
      <c r="GJ12" s="67"/>
      <c r="GK12" s="67"/>
      <c r="GL12" s="67"/>
      <c r="GM12" s="67"/>
      <c r="GN12" s="67"/>
      <c r="GO12" s="67"/>
      <c r="GP12" s="67"/>
      <c r="GQ12" s="67"/>
      <c r="GR12" s="67"/>
      <c r="GS12" s="67"/>
      <c r="GT12" s="67"/>
      <c r="GU12" s="67"/>
      <c r="GV12" s="67"/>
      <c r="GW12" s="67"/>
      <c r="GX12" s="67"/>
      <c r="GY12" s="67"/>
      <c r="GZ12" s="67"/>
      <c r="HA12" s="67"/>
      <c r="HB12" s="67"/>
      <c r="HC12" s="67"/>
      <c r="HD12" s="67"/>
      <c r="HE12" s="67"/>
      <c r="HF12" s="67"/>
      <c r="HG12" s="67"/>
      <c r="HH12" s="67"/>
      <c r="HI12" s="67"/>
      <c r="HJ12" s="67"/>
      <c r="HK12" s="67"/>
      <c r="HL12" s="67"/>
      <c r="HM12" s="67"/>
      <c r="HN12" s="67"/>
      <c r="HO12" s="67"/>
      <c r="HP12" s="67"/>
      <c r="HQ12" s="67"/>
      <c r="HR12" s="67"/>
      <c r="HS12" s="67"/>
      <c r="HT12" s="67"/>
      <c r="HU12" s="67"/>
      <c r="HV12" s="67"/>
      <c r="HW12" s="67"/>
      <c r="HX12" s="67"/>
      <c r="HY12" s="67"/>
      <c r="HZ12" s="67"/>
    </row>
    <row r="13" s="30" customFormat="1" ht="30" customHeight="1" spans="1:234">
      <c r="A13" s="10"/>
      <c r="B13" s="10"/>
      <c r="C13" s="18" t="s">
        <v>99</v>
      </c>
      <c r="D13" s="19"/>
      <c r="E13" s="19"/>
      <c r="F13" s="19"/>
      <c r="G13" s="20"/>
      <c r="H13" s="16">
        <f>SUM(H5:H12)</f>
        <v>245.76</v>
      </c>
      <c r="I13" s="12"/>
      <c r="J13" s="43">
        <f>SUM(J5:J12)</f>
        <v>122740</v>
      </c>
      <c r="K13" s="68"/>
      <c r="L13" s="67"/>
      <c r="M13" s="67"/>
      <c r="N13" s="67"/>
      <c r="O13" s="67"/>
      <c r="P13" s="67"/>
      <c r="Q13" s="67"/>
      <c r="R13" s="67"/>
      <c r="S13" s="67"/>
      <c r="T13" s="67"/>
      <c r="U13" s="67"/>
      <c r="V13" s="67"/>
      <c r="W13" s="67"/>
      <c r="X13" s="67"/>
      <c r="Y13" s="67"/>
      <c r="Z13" s="67"/>
      <c r="AA13" s="67"/>
      <c r="AB13" s="67"/>
      <c r="AC13" s="67"/>
      <c r="AD13" s="67"/>
      <c r="AE13" s="67"/>
      <c r="AF13" s="67"/>
      <c r="AG13" s="67"/>
      <c r="AH13" s="67"/>
      <c r="AI13" s="67"/>
      <c r="AJ13" s="67"/>
      <c r="AK13" s="67"/>
      <c r="AL13" s="67"/>
      <c r="AM13" s="67"/>
      <c r="AN13" s="67"/>
      <c r="AO13" s="67"/>
      <c r="AP13" s="67"/>
      <c r="AQ13" s="67"/>
      <c r="AR13" s="67"/>
      <c r="AS13" s="67"/>
      <c r="AT13" s="67"/>
      <c r="AU13" s="67"/>
      <c r="AV13" s="67"/>
      <c r="AW13" s="67"/>
      <c r="AX13" s="67"/>
      <c r="AY13" s="67"/>
      <c r="AZ13" s="67"/>
      <c r="BA13" s="67"/>
      <c r="BB13" s="67"/>
      <c r="BC13" s="67"/>
      <c r="BD13" s="67"/>
      <c r="BE13" s="67"/>
      <c r="BF13" s="67"/>
      <c r="BG13" s="67"/>
      <c r="BH13" s="67"/>
      <c r="BI13" s="67"/>
      <c r="BJ13" s="67"/>
      <c r="BK13" s="67"/>
      <c r="BL13" s="67"/>
      <c r="BM13" s="67"/>
      <c r="BN13" s="67"/>
      <c r="BO13" s="67"/>
      <c r="BP13" s="67"/>
      <c r="BQ13" s="67"/>
      <c r="BR13" s="67"/>
      <c r="BS13" s="67"/>
      <c r="BT13" s="67"/>
      <c r="BU13" s="67"/>
      <c r="BV13" s="67"/>
      <c r="BW13" s="67"/>
      <c r="BX13" s="67"/>
      <c r="BY13" s="67"/>
      <c r="BZ13" s="67"/>
      <c r="CA13" s="67"/>
      <c r="CB13" s="67"/>
      <c r="CC13" s="67"/>
      <c r="CD13" s="67"/>
      <c r="CE13" s="67"/>
      <c r="CF13" s="67"/>
      <c r="CG13" s="67"/>
      <c r="CH13" s="67"/>
      <c r="CI13" s="67"/>
      <c r="CJ13" s="67"/>
      <c r="CK13" s="67"/>
      <c r="CL13" s="67"/>
      <c r="CM13" s="67"/>
      <c r="CN13" s="67"/>
      <c r="CO13" s="67"/>
      <c r="CP13" s="67"/>
      <c r="CQ13" s="67"/>
      <c r="CR13" s="67"/>
      <c r="CS13" s="67"/>
      <c r="CT13" s="67"/>
      <c r="CU13" s="67"/>
      <c r="CV13" s="67"/>
      <c r="CW13" s="67"/>
      <c r="CX13" s="67"/>
      <c r="CY13" s="67"/>
      <c r="CZ13" s="67"/>
      <c r="DA13" s="67"/>
      <c r="DB13" s="67"/>
      <c r="DC13" s="67"/>
      <c r="DD13" s="67"/>
      <c r="DE13" s="67"/>
      <c r="DF13" s="67"/>
      <c r="DG13" s="67"/>
      <c r="DH13" s="67"/>
      <c r="DI13" s="67"/>
      <c r="DJ13" s="67"/>
      <c r="DK13" s="67"/>
      <c r="DL13" s="67"/>
      <c r="DM13" s="67"/>
      <c r="DN13" s="67"/>
      <c r="DO13" s="67"/>
      <c r="DP13" s="67"/>
      <c r="DQ13" s="67"/>
      <c r="DR13" s="67"/>
      <c r="DS13" s="67"/>
      <c r="DT13" s="67"/>
      <c r="DU13" s="67"/>
      <c r="DV13" s="67"/>
      <c r="DW13" s="67"/>
      <c r="DX13" s="67"/>
      <c r="DY13" s="67"/>
      <c r="DZ13" s="67"/>
      <c r="EA13" s="67"/>
      <c r="EB13" s="67"/>
      <c r="EC13" s="67"/>
      <c r="ED13" s="67"/>
      <c r="EE13" s="67"/>
      <c r="EF13" s="67"/>
      <c r="EG13" s="67"/>
      <c r="EH13" s="67"/>
      <c r="EI13" s="67"/>
      <c r="EJ13" s="67"/>
      <c r="EK13" s="67"/>
      <c r="EL13" s="67"/>
      <c r="EM13" s="67"/>
      <c r="EN13" s="67"/>
      <c r="EO13" s="67"/>
      <c r="EP13" s="67"/>
      <c r="EQ13" s="67"/>
      <c r="ER13" s="67"/>
      <c r="ES13" s="67"/>
      <c r="ET13" s="67"/>
      <c r="EU13" s="67"/>
      <c r="EV13" s="67"/>
      <c r="EW13" s="67"/>
      <c r="EX13" s="67"/>
      <c r="EY13" s="67"/>
      <c r="EZ13" s="67"/>
      <c r="FA13" s="67"/>
      <c r="FB13" s="67"/>
      <c r="FC13" s="67"/>
      <c r="FD13" s="67"/>
      <c r="FE13" s="67"/>
      <c r="FF13" s="67"/>
      <c r="FG13" s="67"/>
      <c r="FH13" s="67"/>
      <c r="FI13" s="67"/>
      <c r="FJ13" s="67"/>
      <c r="FK13" s="67"/>
      <c r="FL13" s="67"/>
      <c r="FM13" s="67"/>
      <c r="FN13" s="67"/>
      <c r="FO13" s="67"/>
      <c r="FP13" s="67"/>
      <c r="FQ13" s="67"/>
      <c r="FR13" s="67"/>
      <c r="FS13" s="67"/>
      <c r="FT13" s="67"/>
      <c r="FU13" s="67"/>
      <c r="FV13" s="67"/>
      <c r="FW13" s="67"/>
      <c r="FX13" s="67"/>
      <c r="FY13" s="67"/>
      <c r="FZ13" s="67"/>
      <c r="GA13" s="67"/>
      <c r="GB13" s="67"/>
      <c r="GC13" s="67"/>
      <c r="GD13" s="67"/>
      <c r="GE13" s="67"/>
      <c r="GF13" s="67"/>
      <c r="GG13" s="67"/>
      <c r="GH13" s="67"/>
      <c r="GI13" s="67"/>
      <c r="GJ13" s="67"/>
      <c r="GK13" s="67"/>
      <c r="GL13" s="67"/>
      <c r="GM13" s="67"/>
      <c r="GN13" s="67"/>
      <c r="GO13" s="67"/>
      <c r="GP13" s="67"/>
      <c r="GQ13" s="67"/>
      <c r="GR13" s="67"/>
      <c r="GS13" s="67"/>
      <c r="GT13" s="67"/>
      <c r="GU13" s="67"/>
      <c r="GV13" s="67"/>
      <c r="GW13" s="67"/>
      <c r="GX13" s="67"/>
      <c r="GY13" s="67"/>
      <c r="GZ13" s="67"/>
      <c r="HA13" s="67"/>
      <c r="HB13" s="67"/>
      <c r="HC13" s="67"/>
      <c r="HD13" s="67"/>
      <c r="HE13" s="67"/>
      <c r="HF13" s="67"/>
      <c r="HG13" s="67"/>
      <c r="HH13" s="67"/>
      <c r="HI13" s="67"/>
      <c r="HJ13" s="67"/>
      <c r="HK13" s="67"/>
      <c r="HL13" s="67"/>
      <c r="HM13" s="67"/>
      <c r="HN13" s="67"/>
      <c r="HO13" s="67"/>
      <c r="HP13" s="67"/>
      <c r="HQ13" s="67"/>
      <c r="HR13" s="67"/>
      <c r="HS13" s="67"/>
      <c r="HT13" s="67"/>
      <c r="HU13" s="67"/>
      <c r="HV13" s="67"/>
      <c r="HW13" s="67"/>
      <c r="HX13" s="67"/>
      <c r="HY13" s="67"/>
      <c r="HZ13" s="67"/>
    </row>
    <row r="14" s="59" customFormat="1" ht="26" customHeight="1" spans="1:11">
      <c r="A14" s="10" t="s">
        <v>278</v>
      </c>
      <c r="B14" s="10"/>
      <c r="C14" s="10"/>
      <c r="D14" s="10"/>
      <c r="E14" s="10"/>
      <c r="F14" s="10"/>
      <c r="G14" s="10"/>
      <c r="H14" s="10"/>
      <c r="I14" s="10"/>
      <c r="J14" s="10"/>
      <c r="K14" s="25"/>
    </row>
    <row r="15" s="30" customFormat="1" ht="25" customHeight="1" spans="1:11">
      <c r="A15" s="10" t="s">
        <v>101</v>
      </c>
      <c r="B15" s="11" t="s">
        <v>102</v>
      </c>
      <c r="C15" s="16" t="s">
        <v>103</v>
      </c>
      <c r="D15" s="16"/>
      <c r="E15" s="16"/>
      <c r="F15" s="16"/>
      <c r="G15" s="16" t="s">
        <v>104</v>
      </c>
      <c r="H15" s="12" t="s">
        <v>105</v>
      </c>
      <c r="I15" s="11" t="s">
        <v>88</v>
      </c>
      <c r="J15" s="41" t="s">
        <v>89</v>
      </c>
      <c r="K15" s="10" t="s">
        <v>106</v>
      </c>
    </row>
    <row r="16" s="30" customFormat="1" ht="30" customHeight="1" spans="1:234">
      <c r="A16" s="10"/>
      <c r="B16" s="10"/>
      <c r="C16" s="10"/>
      <c r="D16" s="10"/>
      <c r="E16" s="10"/>
      <c r="F16" s="10"/>
      <c r="G16" s="16"/>
      <c r="H16" s="12"/>
      <c r="I16" s="25"/>
      <c r="J16" s="41"/>
      <c r="K16" s="68"/>
      <c r="L16" s="67"/>
      <c r="M16" s="67"/>
      <c r="N16" s="67"/>
      <c r="O16" s="67"/>
      <c r="P16" s="67"/>
      <c r="Q16" s="67"/>
      <c r="R16" s="67"/>
      <c r="S16" s="67"/>
      <c r="T16" s="67"/>
      <c r="U16" s="67"/>
      <c r="V16" s="67"/>
      <c r="W16" s="67"/>
      <c r="X16" s="67"/>
      <c r="Y16" s="67"/>
      <c r="Z16" s="67"/>
      <c r="AA16" s="67"/>
      <c r="AB16" s="67"/>
      <c r="AC16" s="67"/>
      <c r="AD16" s="67"/>
      <c r="AE16" s="67"/>
      <c r="AF16" s="67"/>
      <c r="AG16" s="67"/>
      <c r="AH16" s="67"/>
      <c r="AI16" s="67"/>
      <c r="AJ16" s="67"/>
      <c r="AK16" s="67"/>
      <c r="AL16" s="67"/>
      <c r="AM16" s="67"/>
      <c r="AN16" s="67"/>
      <c r="AO16" s="67"/>
      <c r="AP16" s="67"/>
      <c r="AQ16" s="67"/>
      <c r="AR16" s="67"/>
      <c r="AS16" s="67"/>
      <c r="AT16" s="67"/>
      <c r="AU16" s="67"/>
      <c r="AV16" s="67"/>
      <c r="AW16" s="67"/>
      <c r="AX16" s="67"/>
      <c r="AY16" s="67"/>
      <c r="AZ16" s="67"/>
      <c r="BA16" s="67"/>
      <c r="BB16" s="67"/>
      <c r="BC16" s="67"/>
      <c r="BD16" s="67"/>
      <c r="BE16" s="67"/>
      <c r="BF16" s="67"/>
      <c r="BG16" s="67"/>
      <c r="BH16" s="67"/>
      <c r="BI16" s="67"/>
      <c r="BJ16" s="67"/>
      <c r="BK16" s="67"/>
      <c r="BL16" s="67"/>
      <c r="BM16" s="67"/>
      <c r="BN16" s="67"/>
      <c r="BO16" s="67"/>
      <c r="BP16" s="67"/>
      <c r="BQ16" s="67"/>
      <c r="BR16" s="67"/>
      <c r="BS16" s="67"/>
      <c r="BT16" s="67"/>
      <c r="BU16" s="67"/>
      <c r="BV16" s="67"/>
      <c r="BW16" s="67"/>
      <c r="BX16" s="67"/>
      <c r="BY16" s="67"/>
      <c r="BZ16" s="67"/>
      <c r="CA16" s="67"/>
      <c r="CB16" s="67"/>
      <c r="CC16" s="67"/>
      <c r="CD16" s="67"/>
      <c r="CE16" s="67"/>
      <c r="CF16" s="67"/>
      <c r="CG16" s="67"/>
      <c r="CH16" s="67"/>
      <c r="CI16" s="67"/>
      <c r="CJ16" s="67"/>
      <c r="CK16" s="67"/>
      <c r="CL16" s="67"/>
      <c r="CM16" s="67"/>
      <c r="CN16" s="67"/>
      <c r="CO16" s="67"/>
      <c r="CP16" s="67"/>
      <c r="CQ16" s="67"/>
      <c r="CR16" s="67"/>
      <c r="CS16" s="67"/>
      <c r="CT16" s="67"/>
      <c r="CU16" s="67"/>
      <c r="CV16" s="67"/>
      <c r="CW16" s="67"/>
      <c r="CX16" s="67"/>
      <c r="CY16" s="67"/>
      <c r="CZ16" s="67"/>
      <c r="DA16" s="67"/>
      <c r="DB16" s="67"/>
      <c r="DC16" s="67"/>
      <c r="DD16" s="67"/>
      <c r="DE16" s="67"/>
      <c r="DF16" s="67"/>
      <c r="DG16" s="67"/>
      <c r="DH16" s="67"/>
      <c r="DI16" s="67"/>
      <c r="DJ16" s="67"/>
      <c r="DK16" s="67"/>
      <c r="DL16" s="67"/>
      <c r="DM16" s="67"/>
      <c r="DN16" s="67"/>
      <c r="DO16" s="67"/>
      <c r="DP16" s="67"/>
      <c r="DQ16" s="67"/>
      <c r="DR16" s="67"/>
      <c r="DS16" s="67"/>
      <c r="DT16" s="67"/>
      <c r="DU16" s="67"/>
      <c r="DV16" s="67"/>
      <c r="DW16" s="67"/>
      <c r="DX16" s="67"/>
      <c r="DY16" s="67"/>
      <c r="DZ16" s="67"/>
      <c r="EA16" s="67"/>
      <c r="EB16" s="67"/>
      <c r="EC16" s="67"/>
      <c r="ED16" s="67"/>
      <c r="EE16" s="67"/>
      <c r="EF16" s="67"/>
      <c r="EG16" s="67"/>
      <c r="EH16" s="67"/>
      <c r="EI16" s="67"/>
      <c r="EJ16" s="67"/>
      <c r="EK16" s="67"/>
      <c r="EL16" s="67"/>
      <c r="EM16" s="67"/>
      <c r="EN16" s="67"/>
      <c r="EO16" s="67"/>
      <c r="EP16" s="67"/>
      <c r="EQ16" s="67"/>
      <c r="ER16" s="67"/>
      <c r="ES16" s="67"/>
      <c r="ET16" s="67"/>
      <c r="EU16" s="67"/>
      <c r="EV16" s="67"/>
      <c r="EW16" s="67"/>
      <c r="EX16" s="67"/>
      <c r="EY16" s="67"/>
      <c r="EZ16" s="67"/>
      <c r="FA16" s="67"/>
      <c r="FB16" s="67"/>
      <c r="FC16" s="67"/>
      <c r="FD16" s="67"/>
      <c r="FE16" s="67"/>
      <c r="FF16" s="67"/>
      <c r="FG16" s="67"/>
      <c r="FH16" s="67"/>
      <c r="FI16" s="67"/>
      <c r="FJ16" s="67"/>
      <c r="FK16" s="67"/>
      <c r="FL16" s="67"/>
      <c r="FM16" s="67"/>
      <c r="FN16" s="67"/>
      <c r="FO16" s="67"/>
      <c r="FP16" s="67"/>
      <c r="FQ16" s="67"/>
      <c r="FR16" s="67"/>
      <c r="FS16" s="67"/>
      <c r="FT16" s="67"/>
      <c r="FU16" s="67"/>
      <c r="FV16" s="67"/>
      <c r="FW16" s="67"/>
      <c r="FX16" s="67"/>
      <c r="FY16" s="67"/>
      <c r="FZ16" s="67"/>
      <c r="GA16" s="67"/>
      <c r="GB16" s="67"/>
      <c r="GC16" s="67"/>
      <c r="GD16" s="67"/>
      <c r="GE16" s="67"/>
      <c r="GF16" s="67"/>
      <c r="GG16" s="67"/>
      <c r="GH16" s="67"/>
      <c r="GI16" s="67"/>
      <c r="GJ16" s="67"/>
      <c r="GK16" s="67"/>
      <c r="GL16" s="67"/>
      <c r="GM16" s="67"/>
      <c r="GN16" s="67"/>
      <c r="GO16" s="67"/>
      <c r="GP16" s="67"/>
      <c r="GQ16" s="67"/>
      <c r="GR16" s="67"/>
      <c r="GS16" s="67"/>
      <c r="GT16" s="67"/>
      <c r="GU16" s="67"/>
      <c r="GV16" s="67"/>
      <c r="GW16" s="67"/>
      <c r="GX16" s="67"/>
      <c r="GY16" s="67"/>
      <c r="GZ16" s="67"/>
      <c r="HA16" s="67"/>
      <c r="HB16" s="67"/>
      <c r="HC16" s="67"/>
      <c r="HD16" s="67"/>
      <c r="HE16" s="67"/>
      <c r="HF16" s="67"/>
      <c r="HG16" s="67"/>
      <c r="HH16" s="67"/>
      <c r="HI16" s="67"/>
      <c r="HJ16" s="67"/>
      <c r="HK16" s="67"/>
      <c r="HL16" s="67"/>
      <c r="HM16" s="67"/>
      <c r="HN16" s="67"/>
      <c r="HO16" s="67"/>
      <c r="HP16" s="67"/>
      <c r="HQ16" s="67"/>
      <c r="HR16" s="67"/>
      <c r="HS16" s="67"/>
      <c r="HT16" s="67"/>
      <c r="HU16" s="67"/>
      <c r="HV16" s="67"/>
      <c r="HW16" s="67"/>
      <c r="HX16" s="67"/>
      <c r="HY16" s="67"/>
      <c r="HZ16" s="67"/>
    </row>
    <row r="17" s="30" customFormat="1" ht="30" customHeight="1" spans="1:234">
      <c r="A17" s="10"/>
      <c r="B17" s="10"/>
      <c r="C17" s="10"/>
      <c r="D17" s="10"/>
      <c r="E17" s="10"/>
      <c r="F17" s="10"/>
      <c r="G17" s="16"/>
      <c r="H17" s="25"/>
      <c r="I17" s="25"/>
      <c r="J17" s="41"/>
      <c r="K17" s="68"/>
      <c r="L17" s="67"/>
      <c r="M17" s="67"/>
      <c r="N17" s="67"/>
      <c r="O17" s="67"/>
      <c r="P17" s="67"/>
      <c r="Q17" s="67"/>
      <c r="R17" s="67"/>
      <c r="S17" s="67"/>
      <c r="T17" s="67"/>
      <c r="U17" s="67"/>
      <c r="V17" s="67"/>
      <c r="W17" s="67"/>
      <c r="X17" s="67"/>
      <c r="Y17" s="67"/>
      <c r="Z17" s="67"/>
      <c r="AA17" s="67"/>
      <c r="AB17" s="67"/>
      <c r="AC17" s="67"/>
      <c r="AD17" s="67"/>
      <c r="AE17" s="67"/>
      <c r="AF17" s="67"/>
      <c r="AG17" s="67"/>
      <c r="AH17" s="67"/>
      <c r="AI17" s="67"/>
      <c r="AJ17" s="67"/>
      <c r="AK17" s="67"/>
      <c r="AL17" s="67"/>
      <c r="AM17" s="67"/>
      <c r="AN17" s="67"/>
      <c r="AO17" s="67"/>
      <c r="AP17" s="67"/>
      <c r="AQ17" s="67"/>
      <c r="AR17" s="67"/>
      <c r="AS17" s="67"/>
      <c r="AT17" s="67"/>
      <c r="AU17" s="67"/>
      <c r="AV17" s="67"/>
      <c r="AW17" s="67"/>
      <c r="AX17" s="67"/>
      <c r="AY17" s="67"/>
      <c r="AZ17" s="67"/>
      <c r="BA17" s="67"/>
      <c r="BB17" s="67"/>
      <c r="BC17" s="67"/>
      <c r="BD17" s="67"/>
      <c r="BE17" s="67"/>
      <c r="BF17" s="67"/>
      <c r="BG17" s="67"/>
      <c r="BH17" s="67"/>
      <c r="BI17" s="67"/>
      <c r="BJ17" s="67"/>
      <c r="BK17" s="67"/>
      <c r="BL17" s="67"/>
      <c r="BM17" s="67"/>
      <c r="BN17" s="67"/>
      <c r="BO17" s="67"/>
      <c r="BP17" s="67"/>
      <c r="BQ17" s="67"/>
      <c r="BR17" s="67"/>
      <c r="BS17" s="67"/>
      <c r="BT17" s="67"/>
      <c r="BU17" s="67"/>
      <c r="BV17" s="67"/>
      <c r="BW17" s="67"/>
      <c r="BX17" s="67"/>
      <c r="BY17" s="67"/>
      <c r="BZ17" s="67"/>
      <c r="CA17" s="67"/>
      <c r="CB17" s="67"/>
      <c r="CC17" s="67"/>
      <c r="CD17" s="67"/>
      <c r="CE17" s="67"/>
      <c r="CF17" s="67"/>
      <c r="CG17" s="67"/>
      <c r="CH17" s="67"/>
      <c r="CI17" s="67"/>
      <c r="CJ17" s="67"/>
      <c r="CK17" s="67"/>
      <c r="CL17" s="67"/>
      <c r="CM17" s="67"/>
      <c r="CN17" s="67"/>
      <c r="CO17" s="67"/>
      <c r="CP17" s="67"/>
      <c r="CQ17" s="67"/>
      <c r="CR17" s="67"/>
      <c r="CS17" s="67"/>
      <c r="CT17" s="67"/>
      <c r="CU17" s="67"/>
      <c r="CV17" s="67"/>
      <c r="CW17" s="67"/>
      <c r="CX17" s="67"/>
      <c r="CY17" s="67"/>
      <c r="CZ17" s="67"/>
      <c r="DA17" s="67"/>
      <c r="DB17" s="67"/>
      <c r="DC17" s="67"/>
      <c r="DD17" s="67"/>
      <c r="DE17" s="67"/>
      <c r="DF17" s="67"/>
      <c r="DG17" s="67"/>
      <c r="DH17" s="67"/>
      <c r="DI17" s="67"/>
      <c r="DJ17" s="67"/>
      <c r="DK17" s="67"/>
      <c r="DL17" s="67"/>
      <c r="DM17" s="67"/>
      <c r="DN17" s="67"/>
      <c r="DO17" s="67"/>
      <c r="DP17" s="67"/>
      <c r="DQ17" s="67"/>
      <c r="DR17" s="67"/>
      <c r="DS17" s="67"/>
      <c r="DT17" s="67"/>
      <c r="DU17" s="67"/>
      <c r="DV17" s="67"/>
      <c r="DW17" s="67"/>
      <c r="DX17" s="67"/>
      <c r="DY17" s="67"/>
      <c r="DZ17" s="67"/>
      <c r="EA17" s="67"/>
      <c r="EB17" s="67"/>
      <c r="EC17" s="67"/>
      <c r="ED17" s="67"/>
      <c r="EE17" s="67"/>
      <c r="EF17" s="67"/>
      <c r="EG17" s="67"/>
      <c r="EH17" s="67"/>
      <c r="EI17" s="67"/>
      <c r="EJ17" s="67"/>
      <c r="EK17" s="67"/>
      <c r="EL17" s="67"/>
      <c r="EM17" s="67"/>
      <c r="EN17" s="67"/>
      <c r="EO17" s="67"/>
      <c r="EP17" s="67"/>
      <c r="EQ17" s="67"/>
      <c r="ER17" s="67"/>
      <c r="ES17" s="67"/>
      <c r="ET17" s="67"/>
      <c r="EU17" s="67"/>
      <c r="EV17" s="67"/>
      <c r="EW17" s="67"/>
      <c r="EX17" s="67"/>
      <c r="EY17" s="67"/>
      <c r="EZ17" s="67"/>
      <c r="FA17" s="67"/>
      <c r="FB17" s="67"/>
      <c r="FC17" s="67"/>
      <c r="FD17" s="67"/>
      <c r="FE17" s="67"/>
      <c r="FF17" s="67"/>
      <c r="FG17" s="67"/>
      <c r="FH17" s="67"/>
      <c r="FI17" s="67"/>
      <c r="FJ17" s="67"/>
      <c r="FK17" s="67"/>
      <c r="FL17" s="67"/>
      <c r="FM17" s="67"/>
      <c r="FN17" s="67"/>
      <c r="FO17" s="67"/>
      <c r="FP17" s="67"/>
      <c r="FQ17" s="67"/>
      <c r="FR17" s="67"/>
      <c r="FS17" s="67"/>
      <c r="FT17" s="67"/>
      <c r="FU17" s="67"/>
      <c r="FV17" s="67"/>
      <c r="FW17" s="67"/>
      <c r="FX17" s="67"/>
      <c r="FY17" s="67"/>
      <c r="FZ17" s="67"/>
      <c r="GA17" s="67"/>
      <c r="GB17" s="67"/>
      <c r="GC17" s="67"/>
      <c r="GD17" s="67"/>
      <c r="GE17" s="67"/>
      <c r="GF17" s="67"/>
      <c r="GG17" s="67"/>
      <c r="GH17" s="67"/>
      <c r="GI17" s="67"/>
      <c r="GJ17" s="67"/>
      <c r="GK17" s="67"/>
      <c r="GL17" s="67"/>
      <c r="GM17" s="67"/>
      <c r="GN17" s="67"/>
      <c r="GO17" s="67"/>
      <c r="GP17" s="67"/>
      <c r="GQ17" s="67"/>
      <c r="GR17" s="67"/>
      <c r="GS17" s="67"/>
      <c r="GT17" s="67"/>
      <c r="GU17" s="67"/>
      <c r="GV17" s="67"/>
      <c r="GW17" s="67"/>
      <c r="GX17" s="67"/>
      <c r="GY17" s="67"/>
      <c r="GZ17" s="67"/>
      <c r="HA17" s="67"/>
      <c r="HB17" s="67"/>
      <c r="HC17" s="67"/>
      <c r="HD17" s="67"/>
      <c r="HE17" s="67"/>
      <c r="HF17" s="67"/>
      <c r="HG17" s="67"/>
      <c r="HH17" s="67"/>
      <c r="HI17" s="67"/>
      <c r="HJ17" s="67"/>
      <c r="HK17" s="67"/>
      <c r="HL17" s="67"/>
      <c r="HM17" s="67"/>
      <c r="HN17" s="67"/>
      <c r="HO17" s="67"/>
      <c r="HP17" s="67"/>
      <c r="HQ17" s="67"/>
      <c r="HR17" s="67"/>
      <c r="HS17" s="67"/>
      <c r="HT17" s="67"/>
      <c r="HU17" s="67"/>
      <c r="HV17" s="67"/>
      <c r="HW17" s="67"/>
      <c r="HX17" s="67"/>
      <c r="HY17" s="67"/>
      <c r="HZ17" s="67"/>
    </row>
    <row r="18" s="30" customFormat="1" ht="21" customHeight="1" spans="1:11">
      <c r="A18" s="10"/>
      <c r="B18" s="9" t="s">
        <v>99</v>
      </c>
      <c r="C18" s="9"/>
      <c r="D18" s="9"/>
      <c r="E18" s="9"/>
      <c r="F18" s="9"/>
      <c r="G18" s="12"/>
      <c r="H18" s="12"/>
      <c r="I18" s="12"/>
      <c r="J18" s="40"/>
      <c r="K18" s="10"/>
    </row>
    <row r="19" s="30" customFormat="1" ht="27" customHeight="1" spans="1:11">
      <c r="A19" s="10"/>
      <c r="B19" s="26" t="s">
        <v>115</v>
      </c>
      <c r="C19" s="27"/>
      <c r="D19" s="27"/>
      <c r="E19" s="27"/>
      <c r="F19" s="28"/>
      <c r="G19" s="29"/>
      <c r="H19" s="29"/>
      <c r="I19" s="12"/>
      <c r="J19" s="40">
        <f>J18+J13</f>
        <v>122740</v>
      </c>
      <c r="K19" s="10"/>
    </row>
    <row r="20" s="30" customFormat="1" ht="19.5" customHeight="1" spans="3:10">
      <c r="C20" s="31"/>
      <c r="D20" s="32"/>
      <c r="E20" s="32"/>
      <c r="F20" s="32"/>
      <c r="G20" s="33" t="s">
        <v>116</v>
      </c>
      <c r="H20" s="33"/>
      <c r="I20" s="33"/>
      <c r="J20" s="33"/>
    </row>
    <row r="21" s="30" customFormat="1" ht="19.5" customHeight="1" spans="2:10">
      <c r="B21" s="34"/>
      <c r="C21" s="35"/>
      <c r="D21" s="36"/>
      <c r="E21" s="36"/>
      <c r="F21" s="36"/>
      <c r="G21" s="37">
        <v>44768</v>
      </c>
      <c r="H21" s="37"/>
      <c r="I21" s="37"/>
      <c r="J21" s="37"/>
    </row>
    <row r="22" s="30" customFormat="1" ht="27" customHeight="1" spans="4:9">
      <c r="D22" s="60"/>
      <c r="E22" s="60"/>
      <c r="F22" s="60"/>
      <c r="G22" s="60"/>
      <c r="H22" s="60"/>
      <c r="I22" s="61"/>
    </row>
    <row r="23" s="30" customFormat="1" ht="24" customHeight="1" spans="4:9">
      <c r="D23" s="60"/>
      <c r="E23" s="60"/>
      <c r="F23" s="60"/>
      <c r="G23" s="60"/>
      <c r="H23" s="60"/>
      <c r="I23" s="61"/>
    </row>
  </sheetData>
  <mergeCells count="24">
    <mergeCell ref="A1:K1"/>
    <mergeCell ref="E2:F2"/>
    <mergeCell ref="H2:I2"/>
    <mergeCell ref="A3:K3"/>
    <mergeCell ref="C4:G4"/>
    <mergeCell ref="C5:G5"/>
    <mergeCell ref="C6:G6"/>
    <mergeCell ref="C7:G7"/>
    <mergeCell ref="C8:G8"/>
    <mergeCell ref="C9:G9"/>
    <mergeCell ref="C10:G10"/>
    <mergeCell ref="C11:G11"/>
    <mergeCell ref="C12:G12"/>
    <mergeCell ref="C13:G13"/>
    <mergeCell ref="A14:J14"/>
    <mergeCell ref="C15:F15"/>
    <mergeCell ref="C16:F16"/>
    <mergeCell ref="C17:F17"/>
    <mergeCell ref="B18:F18"/>
    <mergeCell ref="B19:F19"/>
    <mergeCell ref="C20:D20"/>
    <mergeCell ref="G20:J20"/>
    <mergeCell ref="C21:D21"/>
    <mergeCell ref="G21:J21"/>
  </mergeCells>
  <printOptions horizontalCentered="1"/>
  <pageMargins left="0.314583333333333" right="0.314583333333333" top="0.786805555555556" bottom="0.708333333333333" header="0.5" footer="0.5"/>
  <pageSetup paperSize="9" orientation="landscape" horizontalDpi="600"/>
  <headerFooter>
    <oddFooter>&amp;C第 &amp;P 页，共 &amp;N 页</oddFooter>
  </headerFooter>
</worksheet>
</file>

<file path=xl/worksheets/sheet5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IA21"/>
  <sheetViews>
    <sheetView workbookViewId="0">
      <selection activeCell="E220" sqref="E220"/>
    </sheetView>
  </sheetViews>
  <sheetFormatPr defaultColWidth="9" defaultRowHeight="12.75"/>
  <cols>
    <col min="1" max="1" width="6.875" style="30" customWidth="1"/>
    <col min="2" max="2" width="9.5" style="30" customWidth="1"/>
    <col min="3" max="3" width="12.375" style="30" customWidth="1"/>
    <col min="4" max="4" width="12.625" style="60" customWidth="1"/>
    <col min="5" max="5" width="7.875" style="60" customWidth="1"/>
    <col min="6" max="6" width="11.625" style="60" customWidth="1"/>
    <col min="7" max="7" width="10.875" style="60" customWidth="1"/>
    <col min="8" max="8" width="14.375" style="60" customWidth="1"/>
    <col min="9" max="9" width="14.875" style="61" customWidth="1"/>
    <col min="10" max="10" width="17.125" style="30" customWidth="1"/>
    <col min="11" max="11" width="21.625" style="30" customWidth="1"/>
    <col min="12" max="12" width="13" style="30" customWidth="1"/>
    <col min="13" max="32" width="9" style="30"/>
    <col min="33" max="16384" width="5.625" style="30"/>
  </cols>
  <sheetData>
    <row r="1" s="58" customFormat="1" ht="30" customHeight="1" spans="1:227">
      <c r="A1" s="4" t="s">
        <v>74</v>
      </c>
      <c r="B1" s="5"/>
      <c r="C1" s="5"/>
      <c r="D1" s="5"/>
      <c r="E1" s="5"/>
      <c r="F1" s="5"/>
      <c r="G1" s="5"/>
      <c r="H1" s="5"/>
      <c r="I1" s="5"/>
      <c r="J1" s="5"/>
      <c r="K1" s="5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  <c r="AB1" s="66"/>
      <c r="AC1" s="66"/>
      <c r="AD1" s="66"/>
      <c r="AE1" s="66"/>
      <c r="AF1" s="66"/>
      <c r="AG1" s="66"/>
      <c r="AH1" s="66"/>
      <c r="AI1" s="66"/>
      <c r="AJ1" s="66"/>
      <c r="AK1" s="66"/>
      <c r="AL1" s="66"/>
      <c r="AM1" s="66"/>
      <c r="AN1" s="66"/>
      <c r="AO1" s="66"/>
      <c r="AP1" s="66"/>
      <c r="AQ1" s="66"/>
      <c r="AR1" s="66"/>
      <c r="AS1" s="66"/>
      <c r="AT1" s="66"/>
      <c r="AU1" s="66"/>
      <c r="AV1" s="66"/>
      <c r="AW1" s="66"/>
      <c r="AX1" s="66"/>
      <c r="AY1" s="66"/>
      <c r="AZ1" s="66"/>
      <c r="BA1" s="66"/>
      <c r="BB1" s="66"/>
      <c r="BC1" s="66"/>
      <c r="BD1" s="66"/>
      <c r="BE1" s="66"/>
      <c r="BF1" s="66"/>
      <c r="BG1" s="66"/>
      <c r="BH1" s="66"/>
      <c r="BI1" s="66"/>
      <c r="BJ1" s="66"/>
      <c r="BK1" s="66"/>
      <c r="BL1" s="66"/>
      <c r="BM1" s="66"/>
      <c r="BN1" s="66"/>
      <c r="BO1" s="66"/>
      <c r="BP1" s="66"/>
      <c r="BQ1" s="66"/>
      <c r="BR1" s="66"/>
      <c r="BS1" s="66"/>
      <c r="BT1" s="66"/>
      <c r="BU1" s="66"/>
      <c r="BV1" s="66"/>
      <c r="BW1" s="66"/>
      <c r="BX1" s="66"/>
      <c r="BY1" s="66"/>
      <c r="BZ1" s="66"/>
      <c r="CA1" s="66"/>
      <c r="CB1" s="66"/>
      <c r="CC1" s="66"/>
      <c r="CD1" s="66"/>
      <c r="CE1" s="66"/>
      <c r="CF1" s="66"/>
      <c r="CG1" s="66"/>
      <c r="CH1" s="66"/>
      <c r="CI1" s="66"/>
      <c r="CJ1" s="66"/>
      <c r="CK1" s="66"/>
      <c r="CL1" s="66"/>
      <c r="CM1" s="66"/>
      <c r="CN1" s="66"/>
      <c r="CO1" s="66"/>
      <c r="CP1" s="66"/>
      <c r="CQ1" s="66"/>
      <c r="CR1" s="66"/>
      <c r="CS1" s="66"/>
      <c r="CT1" s="66"/>
      <c r="CU1" s="66"/>
      <c r="CV1" s="66"/>
      <c r="CW1" s="66"/>
      <c r="CX1" s="66"/>
      <c r="CY1" s="66"/>
      <c r="CZ1" s="66"/>
      <c r="DA1" s="66"/>
      <c r="DB1" s="66"/>
      <c r="DC1" s="66"/>
      <c r="DD1" s="66"/>
      <c r="DE1" s="66"/>
      <c r="DF1" s="66"/>
      <c r="DG1" s="66"/>
      <c r="DH1" s="66"/>
      <c r="DI1" s="66"/>
      <c r="DJ1" s="66"/>
      <c r="DK1" s="66"/>
      <c r="DL1" s="66"/>
      <c r="DM1" s="66"/>
      <c r="DN1" s="66"/>
      <c r="DO1" s="66"/>
      <c r="DP1" s="66"/>
      <c r="DQ1" s="66"/>
      <c r="DR1" s="66"/>
      <c r="DS1" s="66"/>
      <c r="DT1" s="66"/>
      <c r="DU1" s="66"/>
      <c r="DV1" s="66"/>
      <c r="DW1" s="66"/>
      <c r="DX1" s="66"/>
      <c r="DY1" s="66"/>
      <c r="DZ1" s="66"/>
      <c r="EA1" s="66"/>
      <c r="EB1" s="66"/>
      <c r="EC1" s="66"/>
      <c r="ED1" s="66"/>
      <c r="EE1" s="66"/>
      <c r="EF1" s="66"/>
      <c r="EG1" s="66"/>
      <c r="EH1" s="66"/>
      <c r="EI1" s="66"/>
      <c r="EJ1" s="66"/>
      <c r="EK1" s="66"/>
      <c r="EL1" s="66"/>
      <c r="EM1" s="66"/>
      <c r="EN1" s="66"/>
      <c r="EO1" s="66"/>
      <c r="EP1" s="66"/>
      <c r="EQ1" s="66"/>
      <c r="ER1" s="66"/>
      <c r="ES1" s="66"/>
      <c r="ET1" s="66"/>
      <c r="EU1" s="66"/>
      <c r="EV1" s="66"/>
      <c r="EW1" s="66"/>
      <c r="EX1" s="66"/>
      <c r="EY1" s="66"/>
      <c r="EZ1" s="66"/>
      <c r="FA1" s="66"/>
      <c r="FB1" s="66"/>
      <c r="FC1" s="66"/>
      <c r="FD1" s="66"/>
      <c r="FE1" s="66"/>
      <c r="FF1" s="66"/>
      <c r="FG1" s="66"/>
      <c r="FH1" s="66"/>
      <c r="FI1" s="66"/>
      <c r="FJ1" s="66"/>
      <c r="FK1" s="66"/>
      <c r="FL1" s="66"/>
      <c r="FM1" s="66"/>
      <c r="FN1" s="66"/>
      <c r="FO1" s="66"/>
      <c r="FP1" s="66"/>
      <c r="FQ1" s="66"/>
      <c r="FR1" s="66"/>
      <c r="FS1" s="66"/>
      <c r="FT1" s="66"/>
      <c r="FU1" s="66"/>
      <c r="FV1" s="66"/>
      <c r="FW1" s="66"/>
      <c r="FX1" s="66"/>
      <c r="FY1" s="66"/>
      <c r="FZ1" s="66"/>
      <c r="GA1" s="66"/>
      <c r="GB1" s="66"/>
      <c r="GC1" s="66"/>
      <c r="GD1" s="66"/>
      <c r="GE1" s="66"/>
      <c r="GF1" s="66"/>
      <c r="GG1" s="66"/>
      <c r="GH1" s="66"/>
      <c r="GI1" s="66"/>
      <c r="GJ1" s="66"/>
      <c r="GK1" s="66"/>
      <c r="GL1" s="66"/>
      <c r="GM1" s="66"/>
      <c r="GN1" s="66"/>
      <c r="GO1" s="66"/>
      <c r="GP1" s="66"/>
      <c r="GQ1" s="66"/>
      <c r="GR1" s="66"/>
      <c r="GS1" s="66"/>
      <c r="GT1" s="66"/>
      <c r="GU1" s="66"/>
      <c r="GV1" s="66"/>
      <c r="GW1" s="66"/>
      <c r="GX1" s="66"/>
      <c r="GY1" s="66"/>
      <c r="GZ1" s="66"/>
      <c r="HA1" s="66"/>
      <c r="HB1" s="66"/>
      <c r="HC1" s="66"/>
      <c r="HD1" s="66"/>
      <c r="HE1" s="66"/>
      <c r="HF1" s="66"/>
      <c r="HG1" s="66"/>
      <c r="HH1" s="66"/>
      <c r="HI1" s="66"/>
      <c r="HJ1" s="66"/>
      <c r="HK1" s="66"/>
      <c r="HL1" s="66"/>
      <c r="HM1" s="66"/>
      <c r="HN1" s="66"/>
      <c r="HO1" s="66"/>
      <c r="HP1" s="66"/>
      <c r="HQ1" s="66"/>
      <c r="HR1" s="66"/>
      <c r="HS1" s="66"/>
    </row>
    <row r="2" s="30" customFormat="1" ht="26.1" customHeight="1" spans="1:234">
      <c r="A2" s="10" t="s">
        <v>75</v>
      </c>
      <c r="B2" s="7" t="s">
        <v>76</v>
      </c>
      <c r="C2" s="8" t="s">
        <v>566</v>
      </c>
      <c r="D2" s="7" t="s">
        <v>78</v>
      </c>
      <c r="E2" s="8" t="s">
        <v>79</v>
      </c>
      <c r="F2" s="8"/>
      <c r="G2" s="7" t="s">
        <v>80</v>
      </c>
      <c r="H2" s="10" t="s">
        <v>314</v>
      </c>
      <c r="I2" s="10"/>
      <c r="J2" s="7" t="s">
        <v>82</v>
      </c>
      <c r="K2" s="8">
        <v>6</v>
      </c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7"/>
      <c r="AD2" s="67"/>
      <c r="AE2" s="67"/>
      <c r="AF2" s="67"/>
      <c r="AG2" s="67"/>
      <c r="AH2" s="67"/>
      <c r="AI2" s="67"/>
      <c r="AJ2" s="67"/>
      <c r="AK2" s="67"/>
      <c r="AL2" s="67"/>
      <c r="AM2" s="67"/>
      <c r="AN2" s="67"/>
      <c r="AO2" s="67"/>
      <c r="AP2" s="67"/>
      <c r="AQ2" s="67"/>
      <c r="AR2" s="67"/>
      <c r="AS2" s="67"/>
      <c r="AT2" s="67"/>
      <c r="AU2" s="67"/>
      <c r="AV2" s="67"/>
      <c r="AW2" s="67"/>
      <c r="AX2" s="67"/>
      <c r="AY2" s="67"/>
      <c r="AZ2" s="67"/>
      <c r="BA2" s="67"/>
      <c r="BB2" s="67"/>
      <c r="BC2" s="67"/>
      <c r="BD2" s="67"/>
      <c r="BE2" s="67"/>
      <c r="BF2" s="67"/>
      <c r="BG2" s="67"/>
      <c r="BH2" s="67"/>
      <c r="BI2" s="67"/>
      <c r="BJ2" s="67"/>
      <c r="BK2" s="67"/>
      <c r="BL2" s="67"/>
      <c r="BM2" s="67"/>
      <c r="BN2" s="67"/>
      <c r="BO2" s="67"/>
      <c r="BP2" s="67"/>
      <c r="BQ2" s="67"/>
      <c r="BR2" s="67"/>
      <c r="BS2" s="67"/>
      <c r="BT2" s="67"/>
      <c r="BU2" s="67"/>
      <c r="BV2" s="67"/>
      <c r="BW2" s="67"/>
      <c r="BX2" s="67"/>
      <c r="BY2" s="67"/>
      <c r="BZ2" s="67"/>
      <c r="CA2" s="67"/>
      <c r="CB2" s="67"/>
      <c r="CC2" s="67"/>
      <c r="CD2" s="67"/>
      <c r="CE2" s="67"/>
      <c r="CF2" s="67"/>
      <c r="CG2" s="67"/>
      <c r="CH2" s="67"/>
      <c r="CI2" s="67"/>
      <c r="CJ2" s="67"/>
      <c r="CK2" s="67"/>
      <c r="CL2" s="67"/>
      <c r="CM2" s="67"/>
      <c r="CN2" s="67"/>
      <c r="CO2" s="67"/>
      <c r="CP2" s="67"/>
      <c r="CQ2" s="67"/>
      <c r="CR2" s="67"/>
      <c r="CS2" s="67"/>
      <c r="CT2" s="67"/>
      <c r="CU2" s="67"/>
      <c r="CV2" s="67"/>
      <c r="CW2" s="67"/>
      <c r="CX2" s="67"/>
      <c r="CY2" s="67"/>
      <c r="CZ2" s="67"/>
      <c r="DA2" s="67"/>
      <c r="DB2" s="67"/>
      <c r="DC2" s="67"/>
      <c r="DD2" s="67"/>
      <c r="DE2" s="67"/>
      <c r="DF2" s="67"/>
      <c r="DG2" s="67"/>
      <c r="DH2" s="67"/>
      <c r="DI2" s="67"/>
      <c r="DJ2" s="67"/>
      <c r="DK2" s="67"/>
      <c r="DL2" s="67"/>
      <c r="DM2" s="67"/>
      <c r="DN2" s="67"/>
      <c r="DO2" s="67"/>
      <c r="DP2" s="67"/>
      <c r="DQ2" s="67"/>
      <c r="DR2" s="67"/>
      <c r="DS2" s="67"/>
      <c r="DT2" s="67"/>
      <c r="DU2" s="67"/>
      <c r="DV2" s="67"/>
      <c r="DW2" s="67"/>
      <c r="DX2" s="67"/>
      <c r="DY2" s="67"/>
      <c r="DZ2" s="67"/>
      <c r="EA2" s="67"/>
      <c r="EB2" s="67"/>
      <c r="EC2" s="67"/>
      <c r="ED2" s="67"/>
      <c r="EE2" s="67"/>
      <c r="EF2" s="67"/>
      <c r="EG2" s="67"/>
      <c r="EH2" s="67"/>
      <c r="EI2" s="67"/>
      <c r="EJ2" s="67"/>
      <c r="EK2" s="67"/>
      <c r="EL2" s="67"/>
      <c r="EM2" s="67"/>
      <c r="EN2" s="67"/>
      <c r="EO2" s="67"/>
      <c r="EP2" s="67"/>
      <c r="EQ2" s="67"/>
      <c r="ER2" s="67"/>
      <c r="ES2" s="67"/>
      <c r="ET2" s="67"/>
      <c r="EU2" s="67"/>
      <c r="EV2" s="67"/>
      <c r="EW2" s="67"/>
      <c r="EX2" s="67"/>
      <c r="EY2" s="67"/>
      <c r="EZ2" s="67"/>
      <c r="FA2" s="67"/>
      <c r="FB2" s="67"/>
      <c r="FC2" s="67"/>
      <c r="FD2" s="67"/>
      <c r="FE2" s="67"/>
      <c r="FF2" s="67"/>
      <c r="FG2" s="67"/>
      <c r="FH2" s="67"/>
      <c r="FI2" s="67"/>
      <c r="FJ2" s="67"/>
      <c r="FK2" s="67"/>
      <c r="FL2" s="67"/>
      <c r="FM2" s="67"/>
      <c r="FN2" s="67"/>
      <c r="FO2" s="67"/>
      <c r="FP2" s="67"/>
      <c r="FQ2" s="67"/>
      <c r="FR2" s="67"/>
      <c r="FS2" s="67"/>
      <c r="FT2" s="67"/>
      <c r="FU2" s="67"/>
      <c r="FV2" s="67"/>
      <c r="FW2" s="67"/>
      <c r="FX2" s="67"/>
      <c r="FY2" s="67"/>
      <c r="FZ2" s="67"/>
      <c r="GA2" s="67"/>
      <c r="GB2" s="67"/>
      <c r="GC2" s="67"/>
      <c r="GD2" s="67"/>
      <c r="GE2" s="67"/>
      <c r="GF2" s="67"/>
      <c r="GG2" s="67"/>
      <c r="GH2" s="67"/>
      <c r="GI2" s="67"/>
      <c r="GJ2" s="67"/>
      <c r="GK2" s="67"/>
      <c r="GL2" s="67"/>
      <c r="GM2" s="67"/>
      <c r="GN2" s="67"/>
      <c r="GO2" s="67"/>
      <c r="GP2" s="67"/>
      <c r="GQ2" s="67"/>
      <c r="GR2" s="67"/>
      <c r="GS2" s="67"/>
      <c r="GT2" s="67"/>
      <c r="GU2" s="67"/>
      <c r="GV2" s="67"/>
      <c r="GW2" s="67"/>
      <c r="GX2" s="67"/>
      <c r="GY2" s="67"/>
      <c r="GZ2" s="67"/>
      <c r="HA2" s="67"/>
      <c r="HB2" s="67"/>
      <c r="HC2" s="67"/>
      <c r="HD2" s="67"/>
      <c r="HE2" s="67"/>
      <c r="HF2" s="67"/>
      <c r="HG2" s="67"/>
      <c r="HH2" s="67"/>
      <c r="HI2" s="67"/>
      <c r="HJ2" s="67"/>
      <c r="HK2" s="67"/>
      <c r="HL2" s="67"/>
      <c r="HM2" s="67"/>
      <c r="HN2" s="67"/>
      <c r="HO2" s="67"/>
      <c r="HP2" s="67"/>
      <c r="HQ2" s="67"/>
      <c r="HR2" s="67"/>
      <c r="HS2" s="67"/>
      <c r="HT2" s="67"/>
      <c r="HU2" s="67"/>
      <c r="HV2" s="67"/>
      <c r="HW2" s="67"/>
      <c r="HX2" s="67"/>
      <c r="HY2" s="67"/>
      <c r="HZ2" s="67"/>
    </row>
    <row r="3" s="30" customFormat="1" ht="22" customHeight="1" spans="1:235">
      <c r="A3" s="9" t="s">
        <v>83</v>
      </c>
      <c r="B3" s="9"/>
      <c r="C3" s="9"/>
      <c r="D3" s="9"/>
      <c r="E3" s="9"/>
      <c r="F3" s="9"/>
      <c r="G3" s="9"/>
      <c r="H3" s="9"/>
      <c r="I3" s="9"/>
      <c r="J3" s="9"/>
      <c r="K3" s="9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  <c r="AC3" s="67"/>
      <c r="AD3" s="67"/>
      <c r="AE3" s="67"/>
      <c r="AF3" s="67"/>
      <c r="AG3" s="67"/>
      <c r="AH3" s="67"/>
      <c r="AI3" s="67"/>
      <c r="AJ3" s="67"/>
      <c r="AK3" s="67"/>
      <c r="AL3" s="67"/>
      <c r="AM3" s="67"/>
      <c r="AN3" s="67"/>
      <c r="AO3" s="67"/>
      <c r="AP3" s="67"/>
      <c r="AQ3" s="67"/>
      <c r="AR3" s="67"/>
      <c r="AS3" s="67"/>
      <c r="AT3" s="67"/>
      <c r="AU3" s="67"/>
      <c r="AV3" s="67"/>
      <c r="AW3" s="67"/>
      <c r="AX3" s="67"/>
      <c r="AY3" s="67"/>
      <c r="AZ3" s="67"/>
      <c r="BA3" s="67"/>
      <c r="BB3" s="67"/>
      <c r="BC3" s="67"/>
      <c r="BD3" s="67"/>
      <c r="BE3" s="67"/>
      <c r="BF3" s="67"/>
      <c r="BG3" s="67"/>
      <c r="BH3" s="67"/>
      <c r="BI3" s="67"/>
      <c r="BJ3" s="67"/>
      <c r="BK3" s="67"/>
      <c r="BL3" s="67"/>
      <c r="BM3" s="67"/>
      <c r="BN3" s="67"/>
      <c r="BO3" s="67"/>
      <c r="BP3" s="67"/>
      <c r="BQ3" s="67"/>
      <c r="BR3" s="67"/>
      <c r="BS3" s="67"/>
      <c r="BT3" s="67"/>
      <c r="BU3" s="67"/>
      <c r="BV3" s="67"/>
      <c r="BW3" s="67"/>
      <c r="BX3" s="67"/>
      <c r="BY3" s="67"/>
      <c r="BZ3" s="67"/>
      <c r="CA3" s="67"/>
      <c r="CB3" s="67"/>
      <c r="CC3" s="67"/>
      <c r="CD3" s="67"/>
      <c r="CE3" s="67"/>
      <c r="CF3" s="67"/>
      <c r="CG3" s="67"/>
      <c r="CH3" s="67"/>
      <c r="CI3" s="67"/>
      <c r="CJ3" s="67"/>
      <c r="CK3" s="67"/>
      <c r="CL3" s="67"/>
      <c r="CM3" s="67"/>
      <c r="CN3" s="67"/>
      <c r="CO3" s="67"/>
      <c r="CP3" s="67"/>
      <c r="CQ3" s="67"/>
      <c r="CR3" s="67"/>
      <c r="CS3" s="67"/>
      <c r="CT3" s="67"/>
      <c r="CU3" s="67"/>
      <c r="CV3" s="67"/>
      <c r="CW3" s="67"/>
      <c r="CX3" s="67"/>
      <c r="CY3" s="67"/>
      <c r="CZ3" s="67"/>
      <c r="DA3" s="67"/>
      <c r="DB3" s="67"/>
      <c r="DC3" s="67"/>
      <c r="DD3" s="67"/>
      <c r="DE3" s="67"/>
      <c r="DF3" s="67"/>
      <c r="DG3" s="67"/>
      <c r="DH3" s="67"/>
      <c r="DI3" s="67"/>
      <c r="DJ3" s="67"/>
      <c r="DK3" s="67"/>
      <c r="DL3" s="67"/>
      <c r="DM3" s="67"/>
      <c r="DN3" s="67"/>
      <c r="DO3" s="67"/>
      <c r="DP3" s="67"/>
      <c r="DQ3" s="67"/>
      <c r="DR3" s="67"/>
      <c r="DS3" s="67"/>
      <c r="DT3" s="67"/>
      <c r="DU3" s="67"/>
      <c r="DV3" s="67"/>
      <c r="DW3" s="67"/>
      <c r="DX3" s="67"/>
      <c r="DY3" s="67"/>
      <c r="DZ3" s="67"/>
      <c r="EA3" s="67"/>
      <c r="EB3" s="67"/>
      <c r="EC3" s="67"/>
      <c r="ED3" s="67"/>
      <c r="EE3" s="67"/>
      <c r="EF3" s="67"/>
      <c r="EG3" s="67"/>
      <c r="EH3" s="67"/>
      <c r="EI3" s="67"/>
      <c r="EJ3" s="67"/>
      <c r="EK3" s="67"/>
      <c r="EL3" s="67"/>
      <c r="EM3" s="67"/>
      <c r="EN3" s="67"/>
      <c r="EO3" s="67"/>
      <c r="EP3" s="67"/>
      <c r="EQ3" s="67"/>
      <c r="ER3" s="67"/>
      <c r="ES3" s="67"/>
      <c r="ET3" s="67"/>
      <c r="EU3" s="67"/>
      <c r="EV3" s="67"/>
      <c r="EW3" s="67"/>
      <c r="EX3" s="67"/>
      <c r="EY3" s="67"/>
      <c r="EZ3" s="67"/>
      <c r="FA3" s="67"/>
      <c r="FB3" s="67"/>
      <c r="FC3" s="67"/>
      <c r="FD3" s="67"/>
      <c r="FE3" s="67"/>
      <c r="FF3" s="67"/>
      <c r="FG3" s="67"/>
      <c r="FH3" s="67"/>
      <c r="FI3" s="67"/>
      <c r="FJ3" s="67"/>
      <c r="FK3" s="67"/>
      <c r="FL3" s="67"/>
      <c r="FM3" s="67"/>
      <c r="FN3" s="67"/>
      <c r="FO3" s="67"/>
      <c r="FP3" s="67"/>
      <c r="FQ3" s="67"/>
      <c r="FR3" s="67"/>
      <c r="FS3" s="67"/>
      <c r="FT3" s="67"/>
      <c r="FU3" s="67"/>
      <c r="FV3" s="67"/>
      <c r="FW3" s="67"/>
      <c r="FX3" s="67"/>
      <c r="FY3" s="67"/>
      <c r="FZ3" s="67"/>
      <c r="GA3" s="67"/>
      <c r="GB3" s="67"/>
      <c r="GC3" s="67"/>
      <c r="GD3" s="67"/>
      <c r="GE3" s="67"/>
      <c r="GF3" s="67"/>
      <c r="GG3" s="67"/>
      <c r="GH3" s="67"/>
      <c r="GI3" s="67"/>
      <c r="GJ3" s="67"/>
      <c r="GK3" s="67"/>
      <c r="GL3" s="67"/>
      <c r="GM3" s="67"/>
      <c r="GN3" s="67"/>
      <c r="GO3" s="67"/>
      <c r="GP3" s="67"/>
      <c r="GQ3" s="67"/>
      <c r="GR3" s="67"/>
      <c r="GS3" s="67"/>
      <c r="GT3" s="67"/>
      <c r="GU3" s="67"/>
      <c r="GV3" s="67"/>
      <c r="GW3" s="67"/>
      <c r="GX3" s="67"/>
      <c r="GY3" s="67"/>
      <c r="GZ3" s="67"/>
      <c r="HA3" s="67"/>
      <c r="HB3" s="67"/>
      <c r="HC3" s="67"/>
      <c r="HD3" s="67"/>
      <c r="HE3" s="67"/>
      <c r="HF3" s="67"/>
      <c r="HG3" s="67"/>
      <c r="HH3" s="67"/>
      <c r="HI3" s="67"/>
      <c r="HJ3" s="67"/>
      <c r="HK3" s="67"/>
      <c r="HL3" s="67"/>
      <c r="HM3" s="67"/>
      <c r="HN3" s="67"/>
      <c r="HO3" s="67"/>
      <c r="HP3" s="67"/>
      <c r="HQ3" s="67"/>
      <c r="HR3" s="67"/>
      <c r="HS3" s="67"/>
      <c r="HT3" s="67"/>
      <c r="HU3" s="67"/>
      <c r="HV3" s="67"/>
      <c r="HW3" s="67"/>
      <c r="HX3" s="67"/>
      <c r="HY3" s="67"/>
      <c r="HZ3" s="67"/>
      <c r="IA3" s="67"/>
    </row>
    <row r="4" s="30" customFormat="1" ht="32" customHeight="1" spans="1:234">
      <c r="A4" s="10" t="s">
        <v>84</v>
      </c>
      <c r="B4" s="11" t="s">
        <v>85</v>
      </c>
      <c r="C4" s="11" t="s">
        <v>86</v>
      </c>
      <c r="D4" s="11"/>
      <c r="E4" s="11"/>
      <c r="F4" s="11"/>
      <c r="G4" s="11"/>
      <c r="H4" s="12" t="s">
        <v>87</v>
      </c>
      <c r="I4" s="11" t="s">
        <v>88</v>
      </c>
      <c r="J4" s="41" t="s">
        <v>89</v>
      </c>
      <c r="K4" s="68" t="s">
        <v>90</v>
      </c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67"/>
      <c r="Y4" s="67"/>
      <c r="Z4" s="67"/>
      <c r="AA4" s="67"/>
      <c r="AB4" s="67"/>
      <c r="AC4" s="67"/>
      <c r="AD4" s="67"/>
      <c r="AE4" s="67"/>
      <c r="AF4" s="67"/>
      <c r="AG4" s="67"/>
      <c r="AH4" s="67"/>
      <c r="AI4" s="67"/>
      <c r="AJ4" s="67"/>
      <c r="AK4" s="67"/>
      <c r="AL4" s="67"/>
      <c r="AM4" s="67"/>
      <c r="AN4" s="67"/>
      <c r="AO4" s="67"/>
      <c r="AP4" s="67"/>
      <c r="AQ4" s="67"/>
      <c r="AR4" s="67"/>
      <c r="AS4" s="67"/>
      <c r="AT4" s="67"/>
      <c r="AU4" s="67"/>
      <c r="AV4" s="67"/>
      <c r="AW4" s="67"/>
      <c r="AX4" s="67"/>
      <c r="AY4" s="67"/>
      <c r="AZ4" s="67"/>
      <c r="BA4" s="67"/>
      <c r="BB4" s="67"/>
      <c r="BC4" s="67"/>
      <c r="BD4" s="67"/>
      <c r="BE4" s="67"/>
      <c r="BF4" s="67"/>
      <c r="BG4" s="67"/>
      <c r="BH4" s="67"/>
      <c r="BI4" s="67"/>
      <c r="BJ4" s="67"/>
      <c r="BK4" s="67"/>
      <c r="BL4" s="67"/>
      <c r="BM4" s="67"/>
      <c r="BN4" s="67"/>
      <c r="BO4" s="67"/>
      <c r="BP4" s="67"/>
      <c r="BQ4" s="67"/>
      <c r="BR4" s="67"/>
      <c r="BS4" s="67"/>
      <c r="BT4" s="67"/>
      <c r="BU4" s="67"/>
      <c r="BV4" s="67"/>
      <c r="BW4" s="67"/>
      <c r="BX4" s="67"/>
      <c r="BY4" s="67"/>
      <c r="BZ4" s="67"/>
      <c r="CA4" s="67"/>
      <c r="CB4" s="67"/>
      <c r="CC4" s="67"/>
      <c r="CD4" s="67"/>
      <c r="CE4" s="67"/>
      <c r="CF4" s="67"/>
      <c r="CG4" s="67"/>
      <c r="CH4" s="67"/>
      <c r="CI4" s="67"/>
      <c r="CJ4" s="67"/>
      <c r="CK4" s="67"/>
      <c r="CL4" s="67"/>
      <c r="CM4" s="67"/>
      <c r="CN4" s="67"/>
      <c r="CO4" s="67"/>
      <c r="CP4" s="67"/>
      <c r="CQ4" s="67"/>
      <c r="CR4" s="67"/>
      <c r="CS4" s="67"/>
      <c r="CT4" s="67"/>
      <c r="CU4" s="67"/>
      <c r="CV4" s="67"/>
      <c r="CW4" s="67"/>
      <c r="CX4" s="67"/>
      <c r="CY4" s="67"/>
      <c r="CZ4" s="67"/>
      <c r="DA4" s="67"/>
      <c r="DB4" s="67"/>
      <c r="DC4" s="67"/>
      <c r="DD4" s="67"/>
      <c r="DE4" s="67"/>
      <c r="DF4" s="67"/>
      <c r="DG4" s="67"/>
      <c r="DH4" s="67"/>
      <c r="DI4" s="67"/>
      <c r="DJ4" s="67"/>
      <c r="DK4" s="67"/>
      <c r="DL4" s="67"/>
      <c r="DM4" s="67"/>
      <c r="DN4" s="67"/>
      <c r="DO4" s="67"/>
      <c r="DP4" s="67"/>
      <c r="DQ4" s="67"/>
      <c r="DR4" s="67"/>
      <c r="DS4" s="67"/>
      <c r="DT4" s="67"/>
      <c r="DU4" s="67"/>
      <c r="DV4" s="67"/>
      <c r="DW4" s="67"/>
      <c r="DX4" s="67"/>
      <c r="DY4" s="67"/>
      <c r="DZ4" s="67"/>
      <c r="EA4" s="67"/>
      <c r="EB4" s="67"/>
      <c r="EC4" s="67"/>
      <c r="ED4" s="67"/>
      <c r="EE4" s="67"/>
      <c r="EF4" s="67"/>
      <c r="EG4" s="67"/>
      <c r="EH4" s="67"/>
      <c r="EI4" s="67"/>
      <c r="EJ4" s="67"/>
      <c r="EK4" s="67"/>
      <c r="EL4" s="67"/>
      <c r="EM4" s="67"/>
      <c r="EN4" s="67"/>
      <c r="EO4" s="67"/>
      <c r="EP4" s="67"/>
      <c r="EQ4" s="67"/>
      <c r="ER4" s="67"/>
      <c r="ES4" s="67"/>
      <c r="ET4" s="67"/>
      <c r="EU4" s="67"/>
      <c r="EV4" s="67"/>
      <c r="EW4" s="67"/>
      <c r="EX4" s="67"/>
      <c r="EY4" s="67"/>
      <c r="EZ4" s="67"/>
      <c r="FA4" s="67"/>
      <c r="FB4" s="67"/>
      <c r="FC4" s="67"/>
      <c r="FD4" s="67"/>
      <c r="FE4" s="67"/>
      <c r="FF4" s="67"/>
      <c r="FG4" s="67"/>
      <c r="FH4" s="67"/>
      <c r="FI4" s="67"/>
      <c r="FJ4" s="67"/>
      <c r="FK4" s="67"/>
      <c r="FL4" s="67"/>
      <c r="FM4" s="67"/>
      <c r="FN4" s="67"/>
      <c r="FO4" s="67"/>
      <c r="FP4" s="67"/>
      <c r="FQ4" s="67"/>
      <c r="FR4" s="67"/>
      <c r="FS4" s="67"/>
      <c r="FT4" s="67"/>
      <c r="FU4" s="67"/>
      <c r="FV4" s="67"/>
      <c r="FW4" s="67"/>
      <c r="FX4" s="67"/>
      <c r="FY4" s="67"/>
      <c r="FZ4" s="67"/>
      <c r="GA4" s="67"/>
      <c r="GB4" s="67"/>
      <c r="GC4" s="67"/>
      <c r="GD4" s="67"/>
      <c r="GE4" s="67"/>
      <c r="GF4" s="67"/>
      <c r="GG4" s="67"/>
      <c r="GH4" s="67"/>
      <c r="GI4" s="67"/>
      <c r="GJ4" s="67"/>
      <c r="GK4" s="67"/>
      <c r="GL4" s="67"/>
      <c r="GM4" s="67"/>
      <c r="GN4" s="67"/>
      <c r="GO4" s="67"/>
      <c r="GP4" s="67"/>
      <c r="GQ4" s="67"/>
      <c r="GR4" s="67"/>
      <c r="GS4" s="67"/>
      <c r="GT4" s="67"/>
      <c r="GU4" s="67"/>
      <c r="GV4" s="67"/>
      <c r="GW4" s="67"/>
      <c r="GX4" s="67"/>
      <c r="GY4" s="67"/>
      <c r="GZ4" s="67"/>
      <c r="HA4" s="67"/>
      <c r="HB4" s="67"/>
      <c r="HC4" s="67"/>
      <c r="HD4" s="67"/>
      <c r="HE4" s="67"/>
      <c r="HF4" s="67"/>
      <c r="HG4" s="67"/>
      <c r="HH4" s="67"/>
      <c r="HI4" s="67"/>
      <c r="HJ4" s="67"/>
      <c r="HK4" s="67"/>
      <c r="HL4" s="67"/>
      <c r="HM4" s="67"/>
      <c r="HN4" s="67"/>
      <c r="HO4" s="67"/>
      <c r="HP4" s="67"/>
      <c r="HQ4" s="67"/>
      <c r="HR4" s="67"/>
      <c r="HS4" s="67"/>
      <c r="HT4" s="67"/>
      <c r="HU4" s="67"/>
      <c r="HV4" s="67"/>
      <c r="HW4" s="67"/>
      <c r="HX4" s="67"/>
      <c r="HY4" s="67"/>
      <c r="HZ4" s="67"/>
    </row>
    <row r="5" s="30" customFormat="1" ht="22" customHeight="1" spans="1:234">
      <c r="A5" s="10">
        <v>1</v>
      </c>
      <c r="B5" s="8" t="s">
        <v>567</v>
      </c>
      <c r="C5" s="13" t="s">
        <v>282</v>
      </c>
      <c r="D5" s="14"/>
      <c r="E5" s="14"/>
      <c r="F5" s="14"/>
      <c r="G5" s="15"/>
      <c r="H5" s="16">
        <f>15.2*7.8</f>
        <v>118.56</v>
      </c>
      <c r="I5" s="12">
        <v>441</v>
      </c>
      <c r="J5" s="43">
        <f t="shared" ref="J5:J10" si="0">H5*I5</f>
        <v>52285</v>
      </c>
      <c r="K5" s="16" t="s">
        <v>568</v>
      </c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7"/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/>
      <c r="BI5" s="67"/>
      <c r="BJ5" s="67"/>
      <c r="BK5" s="67"/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67"/>
      <c r="BX5" s="67"/>
      <c r="BY5" s="67"/>
      <c r="BZ5" s="67"/>
      <c r="CA5" s="67"/>
      <c r="CB5" s="67"/>
      <c r="CC5" s="67"/>
      <c r="CD5" s="67"/>
      <c r="CE5" s="67"/>
      <c r="CF5" s="67"/>
      <c r="CG5" s="67"/>
      <c r="CH5" s="67"/>
      <c r="CI5" s="67"/>
      <c r="CJ5" s="67"/>
      <c r="CK5" s="67"/>
      <c r="CL5" s="67"/>
      <c r="CM5" s="67"/>
      <c r="CN5" s="67"/>
      <c r="CO5" s="67"/>
      <c r="CP5" s="67"/>
      <c r="CQ5" s="67"/>
      <c r="CR5" s="67"/>
      <c r="CS5" s="67"/>
      <c r="CT5" s="67"/>
      <c r="CU5" s="67"/>
      <c r="CV5" s="67"/>
      <c r="CW5" s="67"/>
      <c r="CX5" s="67"/>
      <c r="CY5" s="67"/>
      <c r="CZ5" s="67"/>
      <c r="DA5" s="67"/>
      <c r="DB5" s="67"/>
      <c r="DC5" s="67"/>
      <c r="DD5" s="67"/>
      <c r="DE5" s="67"/>
      <c r="DF5" s="67"/>
      <c r="DG5" s="67"/>
      <c r="DH5" s="67"/>
      <c r="DI5" s="67"/>
      <c r="DJ5" s="67"/>
      <c r="DK5" s="67"/>
      <c r="DL5" s="67"/>
      <c r="DM5" s="67"/>
      <c r="DN5" s="67"/>
      <c r="DO5" s="67"/>
      <c r="DP5" s="67"/>
      <c r="DQ5" s="67"/>
      <c r="DR5" s="67"/>
      <c r="DS5" s="67"/>
      <c r="DT5" s="67"/>
      <c r="DU5" s="67"/>
      <c r="DV5" s="67"/>
      <c r="DW5" s="67"/>
      <c r="DX5" s="67"/>
      <c r="DY5" s="67"/>
      <c r="DZ5" s="67"/>
      <c r="EA5" s="67"/>
      <c r="EB5" s="67"/>
      <c r="EC5" s="67"/>
      <c r="ED5" s="67"/>
      <c r="EE5" s="67"/>
      <c r="EF5" s="67"/>
      <c r="EG5" s="67"/>
      <c r="EH5" s="67"/>
      <c r="EI5" s="67"/>
      <c r="EJ5" s="67"/>
      <c r="EK5" s="67"/>
      <c r="EL5" s="67"/>
      <c r="EM5" s="67"/>
      <c r="EN5" s="67"/>
      <c r="EO5" s="67"/>
      <c r="EP5" s="67"/>
      <c r="EQ5" s="67"/>
      <c r="ER5" s="67"/>
      <c r="ES5" s="67"/>
      <c r="ET5" s="67"/>
      <c r="EU5" s="67"/>
      <c r="EV5" s="67"/>
      <c r="EW5" s="67"/>
      <c r="EX5" s="67"/>
      <c r="EY5" s="67"/>
      <c r="EZ5" s="67"/>
      <c r="FA5" s="67"/>
      <c r="FB5" s="67"/>
      <c r="FC5" s="67"/>
      <c r="FD5" s="67"/>
      <c r="FE5" s="67"/>
      <c r="FF5" s="67"/>
      <c r="FG5" s="67"/>
      <c r="FH5" s="67"/>
      <c r="FI5" s="67"/>
      <c r="FJ5" s="67"/>
      <c r="FK5" s="67"/>
      <c r="FL5" s="67"/>
      <c r="FM5" s="67"/>
      <c r="FN5" s="67"/>
      <c r="FO5" s="67"/>
      <c r="FP5" s="67"/>
      <c r="FQ5" s="67"/>
      <c r="FR5" s="67"/>
      <c r="FS5" s="67"/>
      <c r="FT5" s="67"/>
      <c r="FU5" s="67"/>
      <c r="FV5" s="67"/>
      <c r="FW5" s="67"/>
      <c r="FX5" s="67"/>
      <c r="FY5" s="67"/>
      <c r="FZ5" s="67"/>
      <c r="GA5" s="67"/>
      <c r="GB5" s="67"/>
      <c r="GC5" s="67"/>
      <c r="GD5" s="67"/>
      <c r="GE5" s="67"/>
      <c r="GF5" s="67"/>
      <c r="GG5" s="67"/>
      <c r="GH5" s="67"/>
      <c r="GI5" s="67"/>
      <c r="GJ5" s="67"/>
      <c r="GK5" s="67"/>
      <c r="GL5" s="67"/>
      <c r="GM5" s="67"/>
      <c r="GN5" s="67"/>
      <c r="GO5" s="67"/>
      <c r="GP5" s="67"/>
      <c r="GQ5" s="67"/>
      <c r="GR5" s="67"/>
      <c r="GS5" s="67"/>
      <c r="GT5" s="67"/>
      <c r="GU5" s="67"/>
      <c r="GV5" s="67"/>
      <c r="GW5" s="67"/>
      <c r="GX5" s="67"/>
      <c r="GY5" s="67"/>
      <c r="GZ5" s="67"/>
      <c r="HA5" s="67"/>
      <c r="HB5" s="67"/>
      <c r="HC5" s="67"/>
      <c r="HD5" s="67"/>
      <c r="HE5" s="67"/>
      <c r="HF5" s="67"/>
      <c r="HG5" s="67"/>
      <c r="HH5" s="67"/>
      <c r="HI5" s="67"/>
      <c r="HJ5" s="67"/>
      <c r="HK5" s="67"/>
      <c r="HL5" s="67"/>
      <c r="HM5" s="67"/>
      <c r="HN5" s="67"/>
      <c r="HO5" s="67"/>
      <c r="HP5" s="67"/>
      <c r="HQ5" s="67"/>
      <c r="HR5" s="67"/>
      <c r="HS5" s="67"/>
      <c r="HT5" s="67"/>
      <c r="HU5" s="67"/>
      <c r="HV5" s="67"/>
      <c r="HW5" s="67"/>
      <c r="HX5" s="67"/>
      <c r="HY5" s="67"/>
      <c r="HZ5" s="67"/>
    </row>
    <row r="6" s="30" customFormat="1" ht="22" customHeight="1" spans="1:234">
      <c r="A6" s="10">
        <v>2</v>
      </c>
      <c r="B6" s="8" t="s">
        <v>569</v>
      </c>
      <c r="C6" s="13" t="s">
        <v>282</v>
      </c>
      <c r="D6" s="14"/>
      <c r="E6" s="14"/>
      <c r="F6" s="14"/>
      <c r="G6" s="15"/>
      <c r="H6" s="16">
        <f>10.9*3.4</f>
        <v>37.06</v>
      </c>
      <c r="I6" s="12">
        <v>532</v>
      </c>
      <c r="J6" s="43">
        <f t="shared" si="0"/>
        <v>19716</v>
      </c>
      <c r="K6" s="16" t="s">
        <v>570</v>
      </c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67"/>
      <c r="AE6" s="67"/>
      <c r="AF6" s="67"/>
      <c r="AG6" s="67"/>
      <c r="AH6" s="67"/>
      <c r="AI6" s="67"/>
      <c r="AJ6" s="67"/>
      <c r="AK6" s="67"/>
      <c r="AL6" s="67"/>
      <c r="AM6" s="67"/>
      <c r="AN6" s="67"/>
      <c r="AO6" s="67"/>
      <c r="AP6" s="67"/>
      <c r="AQ6" s="67"/>
      <c r="AR6" s="67"/>
      <c r="AS6" s="67"/>
      <c r="AT6" s="67"/>
      <c r="AU6" s="67"/>
      <c r="AV6" s="67"/>
      <c r="AW6" s="67"/>
      <c r="AX6" s="67"/>
      <c r="AY6" s="67"/>
      <c r="AZ6" s="67"/>
      <c r="BA6" s="67"/>
      <c r="BB6" s="67"/>
      <c r="BC6" s="67"/>
      <c r="BD6" s="67"/>
      <c r="BE6" s="67"/>
      <c r="BF6" s="67"/>
      <c r="BG6" s="67"/>
      <c r="BH6" s="67"/>
      <c r="BI6" s="67"/>
      <c r="BJ6" s="67"/>
      <c r="BK6" s="67"/>
      <c r="BL6" s="67"/>
      <c r="BM6" s="67"/>
      <c r="BN6" s="67"/>
      <c r="BO6" s="67"/>
      <c r="BP6" s="67"/>
      <c r="BQ6" s="67"/>
      <c r="BR6" s="67"/>
      <c r="BS6" s="67"/>
      <c r="BT6" s="67"/>
      <c r="BU6" s="67"/>
      <c r="BV6" s="67"/>
      <c r="BW6" s="67"/>
      <c r="BX6" s="67"/>
      <c r="BY6" s="67"/>
      <c r="BZ6" s="67"/>
      <c r="CA6" s="67"/>
      <c r="CB6" s="67"/>
      <c r="CC6" s="67"/>
      <c r="CD6" s="67"/>
      <c r="CE6" s="67"/>
      <c r="CF6" s="67"/>
      <c r="CG6" s="67"/>
      <c r="CH6" s="67"/>
      <c r="CI6" s="67"/>
      <c r="CJ6" s="67"/>
      <c r="CK6" s="67"/>
      <c r="CL6" s="67"/>
      <c r="CM6" s="67"/>
      <c r="CN6" s="67"/>
      <c r="CO6" s="67"/>
      <c r="CP6" s="67"/>
      <c r="CQ6" s="67"/>
      <c r="CR6" s="67"/>
      <c r="CS6" s="67"/>
      <c r="CT6" s="67"/>
      <c r="CU6" s="67"/>
      <c r="CV6" s="67"/>
      <c r="CW6" s="67"/>
      <c r="CX6" s="67"/>
      <c r="CY6" s="67"/>
      <c r="CZ6" s="67"/>
      <c r="DA6" s="67"/>
      <c r="DB6" s="67"/>
      <c r="DC6" s="67"/>
      <c r="DD6" s="67"/>
      <c r="DE6" s="67"/>
      <c r="DF6" s="67"/>
      <c r="DG6" s="67"/>
      <c r="DH6" s="67"/>
      <c r="DI6" s="67"/>
      <c r="DJ6" s="67"/>
      <c r="DK6" s="67"/>
      <c r="DL6" s="67"/>
      <c r="DM6" s="67"/>
      <c r="DN6" s="67"/>
      <c r="DO6" s="67"/>
      <c r="DP6" s="67"/>
      <c r="DQ6" s="67"/>
      <c r="DR6" s="67"/>
      <c r="DS6" s="67"/>
      <c r="DT6" s="67"/>
      <c r="DU6" s="67"/>
      <c r="DV6" s="67"/>
      <c r="DW6" s="67"/>
      <c r="DX6" s="67"/>
      <c r="DY6" s="67"/>
      <c r="DZ6" s="67"/>
      <c r="EA6" s="67"/>
      <c r="EB6" s="67"/>
      <c r="EC6" s="67"/>
      <c r="ED6" s="67"/>
      <c r="EE6" s="67"/>
      <c r="EF6" s="67"/>
      <c r="EG6" s="67"/>
      <c r="EH6" s="67"/>
      <c r="EI6" s="67"/>
      <c r="EJ6" s="67"/>
      <c r="EK6" s="67"/>
      <c r="EL6" s="67"/>
      <c r="EM6" s="67"/>
      <c r="EN6" s="67"/>
      <c r="EO6" s="67"/>
      <c r="EP6" s="67"/>
      <c r="EQ6" s="67"/>
      <c r="ER6" s="67"/>
      <c r="ES6" s="67"/>
      <c r="ET6" s="67"/>
      <c r="EU6" s="67"/>
      <c r="EV6" s="67"/>
      <c r="EW6" s="67"/>
      <c r="EX6" s="67"/>
      <c r="EY6" s="67"/>
      <c r="EZ6" s="67"/>
      <c r="FA6" s="67"/>
      <c r="FB6" s="67"/>
      <c r="FC6" s="67"/>
      <c r="FD6" s="67"/>
      <c r="FE6" s="67"/>
      <c r="FF6" s="67"/>
      <c r="FG6" s="67"/>
      <c r="FH6" s="67"/>
      <c r="FI6" s="67"/>
      <c r="FJ6" s="67"/>
      <c r="FK6" s="67"/>
      <c r="FL6" s="67"/>
      <c r="FM6" s="67"/>
      <c r="FN6" s="67"/>
      <c r="FO6" s="67"/>
      <c r="FP6" s="67"/>
      <c r="FQ6" s="67"/>
      <c r="FR6" s="67"/>
      <c r="FS6" s="67"/>
      <c r="FT6" s="67"/>
      <c r="FU6" s="67"/>
      <c r="FV6" s="67"/>
      <c r="FW6" s="67"/>
      <c r="FX6" s="67"/>
      <c r="FY6" s="67"/>
      <c r="FZ6" s="67"/>
      <c r="GA6" s="67"/>
      <c r="GB6" s="67"/>
      <c r="GC6" s="67"/>
      <c r="GD6" s="67"/>
      <c r="GE6" s="67"/>
      <c r="GF6" s="67"/>
      <c r="GG6" s="67"/>
      <c r="GH6" s="67"/>
      <c r="GI6" s="67"/>
      <c r="GJ6" s="67"/>
      <c r="GK6" s="67"/>
      <c r="GL6" s="67"/>
      <c r="GM6" s="67"/>
      <c r="GN6" s="67"/>
      <c r="GO6" s="67"/>
      <c r="GP6" s="67"/>
      <c r="GQ6" s="67"/>
      <c r="GR6" s="67"/>
      <c r="GS6" s="67"/>
      <c r="GT6" s="67"/>
      <c r="GU6" s="67"/>
      <c r="GV6" s="67"/>
      <c r="GW6" s="67"/>
      <c r="GX6" s="67"/>
      <c r="GY6" s="67"/>
      <c r="GZ6" s="67"/>
      <c r="HA6" s="67"/>
      <c r="HB6" s="67"/>
      <c r="HC6" s="67"/>
      <c r="HD6" s="67"/>
      <c r="HE6" s="67"/>
      <c r="HF6" s="67"/>
      <c r="HG6" s="67"/>
      <c r="HH6" s="67"/>
      <c r="HI6" s="67"/>
      <c r="HJ6" s="67"/>
      <c r="HK6" s="67"/>
      <c r="HL6" s="67"/>
      <c r="HM6" s="67"/>
      <c r="HN6" s="67"/>
      <c r="HO6" s="67"/>
      <c r="HP6" s="67"/>
      <c r="HQ6" s="67"/>
      <c r="HR6" s="67"/>
      <c r="HS6" s="67"/>
      <c r="HT6" s="67"/>
      <c r="HU6" s="67"/>
      <c r="HV6" s="67"/>
      <c r="HW6" s="67"/>
      <c r="HX6" s="67"/>
      <c r="HY6" s="67"/>
      <c r="HZ6" s="67"/>
    </row>
    <row r="7" s="30" customFormat="1" ht="22" customHeight="1" spans="1:234">
      <c r="A7" s="10">
        <v>3</v>
      </c>
      <c r="B7" s="8" t="s">
        <v>571</v>
      </c>
      <c r="C7" s="13" t="s">
        <v>282</v>
      </c>
      <c r="D7" s="14"/>
      <c r="E7" s="14"/>
      <c r="F7" s="14"/>
      <c r="G7" s="15"/>
      <c r="H7" s="16">
        <f>13.5*4.35</f>
        <v>58.73</v>
      </c>
      <c r="I7" s="12">
        <v>408</v>
      </c>
      <c r="J7" s="43">
        <f t="shared" si="0"/>
        <v>23962</v>
      </c>
      <c r="K7" s="16" t="s">
        <v>572</v>
      </c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67"/>
      <c r="Y7" s="67"/>
      <c r="Z7" s="67"/>
      <c r="AA7" s="67"/>
      <c r="AB7" s="67"/>
      <c r="AC7" s="67"/>
      <c r="AD7" s="67"/>
      <c r="AE7" s="67"/>
      <c r="AF7" s="67"/>
      <c r="AG7" s="67"/>
      <c r="AH7" s="67"/>
      <c r="AI7" s="67"/>
      <c r="AJ7" s="67"/>
      <c r="AK7" s="67"/>
      <c r="AL7" s="67"/>
      <c r="AM7" s="67"/>
      <c r="AN7" s="67"/>
      <c r="AO7" s="67"/>
      <c r="AP7" s="67"/>
      <c r="AQ7" s="67"/>
      <c r="AR7" s="67"/>
      <c r="AS7" s="67"/>
      <c r="AT7" s="67"/>
      <c r="AU7" s="67"/>
      <c r="AV7" s="67"/>
      <c r="AW7" s="67"/>
      <c r="AX7" s="67"/>
      <c r="AY7" s="67"/>
      <c r="AZ7" s="67"/>
      <c r="BA7" s="67"/>
      <c r="BB7" s="67"/>
      <c r="BC7" s="67"/>
      <c r="BD7" s="67"/>
      <c r="BE7" s="67"/>
      <c r="BF7" s="67"/>
      <c r="BG7" s="67"/>
      <c r="BH7" s="67"/>
      <c r="BI7" s="67"/>
      <c r="BJ7" s="67"/>
      <c r="BK7" s="67"/>
      <c r="BL7" s="67"/>
      <c r="BM7" s="67"/>
      <c r="BN7" s="67"/>
      <c r="BO7" s="67"/>
      <c r="BP7" s="67"/>
      <c r="BQ7" s="67"/>
      <c r="BR7" s="67"/>
      <c r="BS7" s="67"/>
      <c r="BT7" s="67"/>
      <c r="BU7" s="67"/>
      <c r="BV7" s="67"/>
      <c r="BW7" s="67"/>
      <c r="BX7" s="67"/>
      <c r="BY7" s="67"/>
      <c r="BZ7" s="67"/>
      <c r="CA7" s="67"/>
      <c r="CB7" s="67"/>
      <c r="CC7" s="67"/>
      <c r="CD7" s="67"/>
      <c r="CE7" s="67"/>
      <c r="CF7" s="67"/>
      <c r="CG7" s="67"/>
      <c r="CH7" s="67"/>
      <c r="CI7" s="67"/>
      <c r="CJ7" s="67"/>
      <c r="CK7" s="67"/>
      <c r="CL7" s="67"/>
      <c r="CM7" s="67"/>
      <c r="CN7" s="67"/>
      <c r="CO7" s="67"/>
      <c r="CP7" s="67"/>
      <c r="CQ7" s="67"/>
      <c r="CR7" s="67"/>
      <c r="CS7" s="67"/>
      <c r="CT7" s="67"/>
      <c r="CU7" s="67"/>
      <c r="CV7" s="67"/>
      <c r="CW7" s="67"/>
      <c r="CX7" s="67"/>
      <c r="CY7" s="67"/>
      <c r="CZ7" s="67"/>
      <c r="DA7" s="67"/>
      <c r="DB7" s="67"/>
      <c r="DC7" s="67"/>
      <c r="DD7" s="67"/>
      <c r="DE7" s="67"/>
      <c r="DF7" s="67"/>
      <c r="DG7" s="67"/>
      <c r="DH7" s="67"/>
      <c r="DI7" s="67"/>
      <c r="DJ7" s="67"/>
      <c r="DK7" s="67"/>
      <c r="DL7" s="67"/>
      <c r="DM7" s="67"/>
      <c r="DN7" s="67"/>
      <c r="DO7" s="67"/>
      <c r="DP7" s="67"/>
      <c r="DQ7" s="67"/>
      <c r="DR7" s="67"/>
      <c r="DS7" s="67"/>
      <c r="DT7" s="67"/>
      <c r="DU7" s="67"/>
      <c r="DV7" s="67"/>
      <c r="DW7" s="67"/>
      <c r="DX7" s="67"/>
      <c r="DY7" s="67"/>
      <c r="DZ7" s="67"/>
      <c r="EA7" s="67"/>
      <c r="EB7" s="67"/>
      <c r="EC7" s="67"/>
      <c r="ED7" s="67"/>
      <c r="EE7" s="67"/>
      <c r="EF7" s="67"/>
      <c r="EG7" s="67"/>
      <c r="EH7" s="67"/>
      <c r="EI7" s="67"/>
      <c r="EJ7" s="67"/>
      <c r="EK7" s="67"/>
      <c r="EL7" s="67"/>
      <c r="EM7" s="67"/>
      <c r="EN7" s="67"/>
      <c r="EO7" s="67"/>
      <c r="EP7" s="67"/>
      <c r="EQ7" s="67"/>
      <c r="ER7" s="67"/>
      <c r="ES7" s="67"/>
      <c r="ET7" s="67"/>
      <c r="EU7" s="67"/>
      <c r="EV7" s="67"/>
      <c r="EW7" s="67"/>
      <c r="EX7" s="67"/>
      <c r="EY7" s="67"/>
      <c r="EZ7" s="67"/>
      <c r="FA7" s="67"/>
      <c r="FB7" s="67"/>
      <c r="FC7" s="67"/>
      <c r="FD7" s="67"/>
      <c r="FE7" s="67"/>
      <c r="FF7" s="67"/>
      <c r="FG7" s="67"/>
      <c r="FH7" s="67"/>
      <c r="FI7" s="67"/>
      <c r="FJ7" s="67"/>
      <c r="FK7" s="67"/>
      <c r="FL7" s="67"/>
      <c r="FM7" s="67"/>
      <c r="FN7" s="67"/>
      <c r="FO7" s="67"/>
      <c r="FP7" s="67"/>
      <c r="FQ7" s="67"/>
      <c r="FR7" s="67"/>
      <c r="FS7" s="67"/>
      <c r="FT7" s="67"/>
      <c r="FU7" s="67"/>
      <c r="FV7" s="67"/>
      <c r="FW7" s="67"/>
      <c r="FX7" s="67"/>
      <c r="FY7" s="67"/>
      <c r="FZ7" s="67"/>
      <c r="GA7" s="67"/>
      <c r="GB7" s="67"/>
      <c r="GC7" s="67"/>
      <c r="GD7" s="67"/>
      <c r="GE7" s="67"/>
      <c r="GF7" s="67"/>
      <c r="GG7" s="67"/>
      <c r="GH7" s="67"/>
      <c r="GI7" s="67"/>
      <c r="GJ7" s="67"/>
      <c r="GK7" s="67"/>
      <c r="GL7" s="67"/>
      <c r="GM7" s="67"/>
      <c r="GN7" s="67"/>
      <c r="GO7" s="67"/>
      <c r="GP7" s="67"/>
      <c r="GQ7" s="67"/>
      <c r="GR7" s="67"/>
      <c r="GS7" s="67"/>
      <c r="GT7" s="67"/>
      <c r="GU7" s="67"/>
      <c r="GV7" s="67"/>
      <c r="GW7" s="67"/>
      <c r="GX7" s="67"/>
      <c r="GY7" s="67"/>
      <c r="GZ7" s="67"/>
      <c r="HA7" s="67"/>
      <c r="HB7" s="67"/>
      <c r="HC7" s="67"/>
      <c r="HD7" s="67"/>
      <c r="HE7" s="67"/>
      <c r="HF7" s="67"/>
      <c r="HG7" s="67"/>
      <c r="HH7" s="67"/>
      <c r="HI7" s="67"/>
      <c r="HJ7" s="67"/>
      <c r="HK7" s="67"/>
      <c r="HL7" s="67"/>
      <c r="HM7" s="67"/>
      <c r="HN7" s="67"/>
      <c r="HO7" s="67"/>
      <c r="HP7" s="67"/>
      <c r="HQ7" s="67"/>
      <c r="HR7" s="67"/>
      <c r="HS7" s="67"/>
      <c r="HT7" s="67"/>
      <c r="HU7" s="67"/>
      <c r="HV7" s="67"/>
      <c r="HW7" s="67"/>
      <c r="HX7" s="67"/>
      <c r="HY7" s="67"/>
      <c r="HZ7" s="67"/>
    </row>
    <row r="8" s="30" customFormat="1" ht="22" customHeight="1" spans="1:234">
      <c r="A8" s="10">
        <v>4</v>
      </c>
      <c r="B8" s="8" t="s">
        <v>573</v>
      </c>
      <c r="C8" s="13" t="s">
        <v>282</v>
      </c>
      <c r="D8" s="14"/>
      <c r="E8" s="14"/>
      <c r="F8" s="14"/>
      <c r="G8" s="15"/>
      <c r="H8" s="16">
        <f>10.9*4</f>
        <v>43.6</v>
      </c>
      <c r="I8" s="12">
        <v>483</v>
      </c>
      <c r="J8" s="43">
        <f t="shared" si="0"/>
        <v>21059</v>
      </c>
      <c r="K8" s="16" t="s">
        <v>574</v>
      </c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67"/>
      <c r="Y8" s="67"/>
      <c r="Z8" s="67"/>
      <c r="AA8" s="67"/>
      <c r="AB8" s="67"/>
      <c r="AC8" s="67"/>
      <c r="AD8" s="67"/>
      <c r="AE8" s="67"/>
      <c r="AF8" s="67"/>
      <c r="AG8" s="67"/>
      <c r="AH8" s="67"/>
      <c r="AI8" s="67"/>
      <c r="AJ8" s="67"/>
      <c r="AK8" s="67"/>
      <c r="AL8" s="67"/>
      <c r="AM8" s="67"/>
      <c r="AN8" s="67"/>
      <c r="AO8" s="67"/>
      <c r="AP8" s="67"/>
      <c r="AQ8" s="67"/>
      <c r="AR8" s="67"/>
      <c r="AS8" s="67"/>
      <c r="AT8" s="67"/>
      <c r="AU8" s="67"/>
      <c r="AV8" s="67"/>
      <c r="AW8" s="67"/>
      <c r="AX8" s="67"/>
      <c r="AY8" s="67"/>
      <c r="AZ8" s="67"/>
      <c r="BA8" s="67"/>
      <c r="BB8" s="67"/>
      <c r="BC8" s="67"/>
      <c r="BD8" s="67"/>
      <c r="BE8" s="67"/>
      <c r="BF8" s="67"/>
      <c r="BG8" s="67"/>
      <c r="BH8" s="67"/>
      <c r="BI8" s="67"/>
      <c r="BJ8" s="67"/>
      <c r="BK8" s="67"/>
      <c r="BL8" s="67"/>
      <c r="BM8" s="67"/>
      <c r="BN8" s="67"/>
      <c r="BO8" s="67"/>
      <c r="BP8" s="67"/>
      <c r="BQ8" s="67"/>
      <c r="BR8" s="67"/>
      <c r="BS8" s="67"/>
      <c r="BT8" s="67"/>
      <c r="BU8" s="67"/>
      <c r="BV8" s="67"/>
      <c r="BW8" s="67"/>
      <c r="BX8" s="67"/>
      <c r="BY8" s="67"/>
      <c r="BZ8" s="67"/>
      <c r="CA8" s="67"/>
      <c r="CB8" s="67"/>
      <c r="CC8" s="67"/>
      <c r="CD8" s="67"/>
      <c r="CE8" s="67"/>
      <c r="CF8" s="67"/>
      <c r="CG8" s="67"/>
      <c r="CH8" s="67"/>
      <c r="CI8" s="67"/>
      <c r="CJ8" s="67"/>
      <c r="CK8" s="67"/>
      <c r="CL8" s="67"/>
      <c r="CM8" s="67"/>
      <c r="CN8" s="67"/>
      <c r="CO8" s="67"/>
      <c r="CP8" s="67"/>
      <c r="CQ8" s="67"/>
      <c r="CR8" s="67"/>
      <c r="CS8" s="67"/>
      <c r="CT8" s="67"/>
      <c r="CU8" s="67"/>
      <c r="CV8" s="67"/>
      <c r="CW8" s="67"/>
      <c r="CX8" s="67"/>
      <c r="CY8" s="67"/>
      <c r="CZ8" s="67"/>
      <c r="DA8" s="67"/>
      <c r="DB8" s="67"/>
      <c r="DC8" s="67"/>
      <c r="DD8" s="67"/>
      <c r="DE8" s="67"/>
      <c r="DF8" s="67"/>
      <c r="DG8" s="67"/>
      <c r="DH8" s="67"/>
      <c r="DI8" s="67"/>
      <c r="DJ8" s="67"/>
      <c r="DK8" s="67"/>
      <c r="DL8" s="67"/>
      <c r="DM8" s="67"/>
      <c r="DN8" s="67"/>
      <c r="DO8" s="67"/>
      <c r="DP8" s="67"/>
      <c r="DQ8" s="67"/>
      <c r="DR8" s="67"/>
      <c r="DS8" s="67"/>
      <c r="DT8" s="67"/>
      <c r="DU8" s="67"/>
      <c r="DV8" s="67"/>
      <c r="DW8" s="67"/>
      <c r="DX8" s="67"/>
      <c r="DY8" s="67"/>
      <c r="DZ8" s="67"/>
      <c r="EA8" s="67"/>
      <c r="EB8" s="67"/>
      <c r="EC8" s="67"/>
      <c r="ED8" s="67"/>
      <c r="EE8" s="67"/>
      <c r="EF8" s="67"/>
      <c r="EG8" s="67"/>
      <c r="EH8" s="67"/>
      <c r="EI8" s="67"/>
      <c r="EJ8" s="67"/>
      <c r="EK8" s="67"/>
      <c r="EL8" s="67"/>
      <c r="EM8" s="67"/>
      <c r="EN8" s="67"/>
      <c r="EO8" s="67"/>
      <c r="EP8" s="67"/>
      <c r="EQ8" s="67"/>
      <c r="ER8" s="67"/>
      <c r="ES8" s="67"/>
      <c r="ET8" s="67"/>
      <c r="EU8" s="67"/>
      <c r="EV8" s="67"/>
      <c r="EW8" s="67"/>
      <c r="EX8" s="67"/>
      <c r="EY8" s="67"/>
      <c r="EZ8" s="67"/>
      <c r="FA8" s="67"/>
      <c r="FB8" s="67"/>
      <c r="FC8" s="67"/>
      <c r="FD8" s="67"/>
      <c r="FE8" s="67"/>
      <c r="FF8" s="67"/>
      <c r="FG8" s="67"/>
      <c r="FH8" s="67"/>
      <c r="FI8" s="67"/>
      <c r="FJ8" s="67"/>
      <c r="FK8" s="67"/>
      <c r="FL8" s="67"/>
      <c r="FM8" s="67"/>
      <c r="FN8" s="67"/>
      <c r="FO8" s="67"/>
      <c r="FP8" s="67"/>
      <c r="FQ8" s="67"/>
      <c r="FR8" s="67"/>
      <c r="FS8" s="67"/>
      <c r="FT8" s="67"/>
      <c r="FU8" s="67"/>
      <c r="FV8" s="67"/>
      <c r="FW8" s="67"/>
      <c r="FX8" s="67"/>
      <c r="FY8" s="67"/>
      <c r="FZ8" s="67"/>
      <c r="GA8" s="67"/>
      <c r="GB8" s="67"/>
      <c r="GC8" s="67"/>
      <c r="GD8" s="67"/>
      <c r="GE8" s="67"/>
      <c r="GF8" s="67"/>
      <c r="GG8" s="67"/>
      <c r="GH8" s="67"/>
      <c r="GI8" s="67"/>
      <c r="GJ8" s="67"/>
      <c r="GK8" s="67"/>
      <c r="GL8" s="67"/>
      <c r="GM8" s="67"/>
      <c r="GN8" s="67"/>
      <c r="GO8" s="67"/>
      <c r="GP8" s="67"/>
      <c r="GQ8" s="67"/>
      <c r="GR8" s="67"/>
      <c r="GS8" s="67"/>
      <c r="GT8" s="67"/>
      <c r="GU8" s="67"/>
      <c r="GV8" s="67"/>
      <c r="GW8" s="67"/>
      <c r="GX8" s="67"/>
      <c r="GY8" s="67"/>
      <c r="GZ8" s="67"/>
      <c r="HA8" s="67"/>
      <c r="HB8" s="67"/>
      <c r="HC8" s="67"/>
      <c r="HD8" s="67"/>
      <c r="HE8" s="67"/>
      <c r="HF8" s="67"/>
      <c r="HG8" s="67"/>
      <c r="HH8" s="67"/>
      <c r="HI8" s="67"/>
      <c r="HJ8" s="67"/>
      <c r="HK8" s="67"/>
      <c r="HL8" s="67"/>
      <c r="HM8" s="67"/>
      <c r="HN8" s="67"/>
      <c r="HO8" s="67"/>
      <c r="HP8" s="67"/>
      <c r="HQ8" s="67"/>
      <c r="HR8" s="67"/>
      <c r="HS8" s="67"/>
      <c r="HT8" s="67"/>
      <c r="HU8" s="67"/>
      <c r="HV8" s="67"/>
      <c r="HW8" s="67"/>
      <c r="HX8" s="67"/>
      <c r="HY8" s="67"/>
      <c r="HZ8" s="67"/>
    </row>
    <row r="9" s="30" customFormat="1" ht="22" customHeight="1" spans="1:234">
      <c r="A9" s="10">
        <v>5</v>
      </c>
      <c r="B9" s="8" t="s">
        <v>575</v>
      </c>
      <c r="C9" s="13" t="s">
        <v>576</v>
      </c>
      <c r="D9" s="14"/>
      <c r="E9" s="14"/>
      <c r="F9" s="14"/>
      <c r="G9" s="15"/>
      <c r="H9" s="16">
        <f>8.4*5</f>
        <v>42</v>
      </c>
      <c r="I9" s="12">
        <v>372</v>
      </c>
      <c r="J9" s="43">
        <f t="shared" si="0"/>
        <v>15624</v>
      </c>
      <c r="K9" s="16" t="s">
        <v>577</v>
      </c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67"/>
      <c r="Y9" s="67"/>
      <c r="Z9" s="67"/>
      <c r="AA9" s="67"/>
      <c r="AB9" s="67"/>
      <c r="AC9" s="67"/>
      <c r="AD9" s="67"/>
      <c r="AE9" s="67"/>
      <c r="AF9" s="67"/>
      <c r="AG9" s="67"/>
      <c r="AH9" s="67"/>
      <c r="AI9" s="67"/>
      <c r="AJ9" s="67"/>
      <c r="AK9" s="67"/>
      <c r="AL9" s="67"/>
      <c r="AM9" s="67"/>
      <c r="AN9" s="67"/>
      <c r="AO9" s="67"/>
      <c r="AP9" s="67"/>
      <c r="AQ9" s="67"/>
      <c r="AR9" s="67"/>
      <c r="AS9" s="67"/>
      <c r="AT9" s="67"/>
      <c r="AU9" s="67"/>
      <c r="AV9" s="67"/>
      <c r="AW9" s="67"/>
      <c r="AX9" s="67"/>
      <c r="AY9" s="67"/>
      <c r="AZ9" s="67"/>
      <c r="BA9" s="67"/>
      <c r="BB9" s="67"/>
      <c r="BC9" s="67"/>
      <c r="BD9" s="67"/>
      <c r="BE9" s="67"/>
      <c r="BF9" s="67"/>
      <c r="BG9" s="67"/>
      <c r="BH9" s="67"/>
      <c r="BI9" s="67"/>
      <c r="BJ9" s="67"/>
      <c r="BK9" s="67"/>
      <c r="BL9" s="67"/>
      <c r="BM9" s="67"/>
      <c r="BN9" s="67"/>
      <c r="BO9" s="67"/>
      <c r="BP9" s="67"/>
      <c r="BQ9" s="67"/>
      <c r="BR9" s="67"/>
      <c r="BS9" s="67"/>
      <c r="BT9" s="67"/>
      <c r="BU9" s="67"/>
      <c r="BV9" s="67"/>
      <c r="BW9" s="67"/>
      <c r="BX9" s="67"/>
      <c r="BY9" s="67"/>
      <c r="BZ9" s="67"/>
      <c r="CA9" s="67"/>
      <c r="CB9" s="67"/>
      <c r="CC9" s="67"/>
      <c r="CD9" s="67"/>
      <c r="CE9" s="67"/>
      <c r="CF9" s="67"/>
      <c r="CG9" s="67"/>
      <c r="CH9" s="67"/>
      <c r="CI9" s="67"/>
      <c r="CJ9" s="67"/>
      <c r="CK9" s="67"/>
      <c r="CL9" s="67"/>
      <c r="CM9" s="67"/>
      <c r="CN9" s="67"/>
      <c r="CO9" s="67"/>
      <c r="CP9" s="67"/>
      <c r="CQ9" s="67"/>
      <c r="CR9" s="67"/>
      <c r="CS9" s="67"/>
      <c r="CT9" s="67"/>
      <c r="CU9" s="67"/>
      <c r="CV9" s="67"/>
      <c r="CW9" s="67"/>
      <c r="CX9" s="67"/>
      <c r="CY9" s="67"/>
      <c r="CZ9" s="67"/>
      <c r="DA9" s="67"/>
      <c r="DB9" s="67"/>
      <c r="DC9" s="67"/>
      <c r="DD9" s="67"/>
      <c r="DE9" s="67"/>
      <c r="DF9" s="67"/>
      <c r="DG9" s="67"/>
      <c r="DH9" s="67"/>
      <c r="DI9" s="67"/>
      <c r="DJ9" s="67"/>
      <c r="DK9" s="67"/>
      <c r="DL9" s="67"/>
      <c r="DM9" s="67"/>
      <c r="DN9" s="67"/>
      <c r="DO9" s="67"/>
      <c r="DP9" s="67"/>
      <c r="DQ9" s="67"/>
      <c r="DR9" s="67"/>
      <c r="DS9" s="67"/>
      <c r="DT9" s="67"/>
      <c r="DU9" s="67"/>
      <c r="DV9" s="67"/>
      <c r="DW9" s="67"/>
      <c r="DX9" s="67"/>
      <c r="DY9" s="67"/>
      <c r="DZ9" s="67"/>
      <c r="EA9" s="67"/>
      <c r="EB9" s="67"/>
      <c r="EC9" s="67"/>
      <c r="ED9" s="67"/>
      <c r="EE9" s="67"/>
      <c r="EF9" s="67"/>
      <c r="EG9" s="67"/>
      <c r="EH9" s="67"/>
      <c r="EI9" s="67"/>
      <c r="EJ9" s="67"/>
      <c r="EK9" s="67"/>
      <c r="EL9" s="67"/>
      <c r="EM9" s="67"/>
      <c r="EN9" s="67"/>
      <c r="EO9" s="67"/>
      <c r="EP9" s="67"/>
      <c r="EQ9" s="67"/>
      <c r="ER9" s="67"/>
      <c r="ES9" s="67"/>
      <c r="ET9" s="67"/>
      <c r="EU9" s="67"/>
      <c r="EV9" s="67"/>
      <c r="EW9" s="67"/>
      <c r="EX9" s="67"/>
      <c r="EY9" s="67"/>
      <c r="EZ9" s="67"/>
      <c r="FA9" s="67"/>
      <c r="FB9" s="67"/>
      <c r="FC9" s="67"/>
      <c r="FD9" s="67"/>
      <c r="FE9" s="67"/>
      <c r="FF9" s="67"/>
      <c r="FG9" s="67"/>
      <c r="FH9" s="67"/>
      <c r="FI9" s="67"/>
      <c r="FJ9" s="67"/>
      <c r="FK9" s="67"/>
      <c r="FL9" s="67"/>
      <c r="FM9" s="67"/>
      <c r="FN9" s="67"/>
      <c r="FO9" s="67"/>
      <c r="FP9" s="67"/>
      <c r="FQ9" s="67"/>
      <c r="FR9" s="67"/>
      <c r="FS9" s="67"/>
      <c r="FT9" s="67"/>
      <c r="FU9" s="67"/>
      <c r="FV9" s="67"/>
      <c r="FW9" s="67"/>
      <c r="FX9" s="67"/>
      <c r="FY9" s="67"/>
      <c r="FZ9" s="67"/>
      <c r="GA9" s="67"/>
      <c r="GB9" s="67"/>
      <c r="GC9" s="67"/>
      <c r="GD9" s="67"/>
      <c r="GE9" s="67"/>
      <c r="GF9" s="67"/>
      <c r="GG9" s="67"/>
      <c r="GH9" s="67"/>
      <c r="GI9" s="67"/>
      <c r="GJ9" s="67"/>
      <c r="GK9" s="67"/>
      <c r="GL9" s="67"/>
      <c r="GM9" s="67"/>
      <c r="GN9" s="67"/>
      <c r="GO9" s="67"/>
      <c r="GP9" s="67"/>
      <c r="GQ9" s="67"/>
      <c r="GR9" s="67"/>
      <c r="GS9" s="67"/>
      <c r="GT9" s="67"/>
      <c r="GU9" s="67"/>
      <c r="GV9" s="67"/>
      <c r="GW9" s="67"/>
      <c r="GX9" s="67"/>
      <c r="GY9" s="67"/>
      <c r="GZ9" s="67"/>
      <c r="HA9" s="67"/>
      <c r="HB9" s="67"/>
      <c r="HC9" s="67"/>
      <c r="HD9" s="67"/>
      <c r="HE9" s="67"/>
      <c r="HF9" s="67"/>
      <c r="HG9" s="67"/>
      <c r="HH9" s="67"/>
      <c r="HI9" s="67"/>
      <c r="HJ9" s="67"/>
      <c r="HK9" s="67"/>
      <c r="HL9" s="67"/>
      <c r="HM9" s="67"/>
      <c r="HN9" s="67"/>
      <c r="HO9" s="67"/>
      <c r="HP9" s="67"/>
      <c r="HQ9" s="67"/>
      <c r="HR9" s="67"/>
      <c r="HS9" s="67"/>
      <c r="HT9" s="67"/>
      <c r="HU9" s="67"/>
      <c r="HV9" s="67"/>
      <c r="HW9" s="67"/>
      <c r="HX9" s="67"/>
      <c r="HY9" s="67"/>
      <c r="HZ9" s="67"/>
    </row>
    <row r="10" s="30" customFormat="1" ht="22" customHeight="1" spans="1:234">
      <c r="A10" s="6">
        <v>6</v>
      </c>
      <c r="B10" s="62" t="s">
        <v>578</v>
      </c>
      <c r="C10" s="63" t="s">
        <v>552</v>
      </c>
      <c r="D10" s="14"/>
      <c r="E10" s="14"/>
      <c r="F10" s="14"/>
      <c r="G10" s="15"/>
      <c r="H10" s="55">
        <f>32.4*2.8</f>
        <v>90.72</v>
      </c>
      <c r="I10" s="69">
        <v>360</v>
      </c>
      <c r="J10" s="48">
        <f t="shared" si="0"/>
        <v>32659</v>
      </c>
      <c r="K10" s="55" t="s">
        <v>579</v>
      </c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67"/>
      <c r="Y10" s="67"/>
      <c r="Z10" s="67"/>
      <c r="AA10" s="67"/>
      <c r="AB10" s="67"/>
      <c r="AC10" s="67"/>
      <c r="AD10" s="67"/>
      <c r="AE10" s="67"/>
      <c r="AF10" s="67"/>
      <c r="AG10" s="67"/>
      <c r="AH10" s="67"/>
      <c r="AI10" s="67"/>
      <c r="AJ10" s="67"/>
      <c r="AK10" s="67"/>
      <c r="AL10" s="67"/>
      <c r="AM10" s="67"/>
      <c r="AN10" s="67"/>
      <c r="AO10" s="67"/>
      <c r="AP10" s="67"/>
      <c r="AQ10" s="67"/>
      <c r="AR10" s="67"/>
      <c r="AS10" s="67"/>
      <c r="AT10" s="67"/>
      <c r="AU10" s="67"/>
      <c r="AV10" s="67"/>
      <c r="AW10" s="67"/>
      <c r="AX10" s="67"/>
      <c r="AY10" s="67"/>
      <c r="AZ10" s="67"/>
      <c r="BA10" s="67"/>
      <c r="BB10" s="67"/>
      <c r="BC10" s="67"/>
      <c r="BD10" s="67"/>
      <c r="BE10" s="67"/>
      <c r="BF10" s="67"/>
      <c r="BG10" s="67"/>
      <c r="BH10" s="67"/>
      <c r="BI10" s="67"/>
      <c r="BJ10" s="67"/>
      <c r="BK10" s="67"/>
      <c r="BL10" s="67"/>
      <c r="BM10" s="67"/>
      <c r="BN10" s="67"/>
      <c r="BO10" s="67"/>
      <c r="BP10" s="67"/>
      <c r="BQ10" s="67"/>
      <c r="BR10" s="67"/>
      <c r="BS10" s="67"/>
      <c r="BT10" s="67"/>
      <c r="BU10" s="67"/>
      <c r="BV10" s="67"/>
      <c r="BW10" s="67"/>
      <c r="BX10" s="67"/>
      <c r="BY10" s="67"/>
      <c r="BZ10" s="67"/>
      <c r="CA10" s="67"/>
      <c r="CB10" s="67"/>
      <c r="CC10" s="67"/>
      <c r="CD10" s="67"/>
      <c r="CE10" s="67"/>
      <c r="CF10" s="67"/>
      <c r="CG10" s="67"/>
      <c r="CH10" s="67"/>
      <c r="CI10" s="67"/>
      <c r="CJ10" s="67"/>
      <c r="CK10" s="67"/>
      <c r="CL10" s="67"/>
      <c r="CM10" s="67"/>
      <c r="CN10" s="67"/>
      <c r="CO10" s="67"/>
      <c r="CP10" s="67"/>
      <c r="CQ10" s="67"/>
      <c r="CR10" s="67"/>
      <c r="CS10" s="67"/>
      <c r="CT10" s="67"/>
      <c r="CU10" s="67"/>
      <c r="CV10" s="67"/>
      <c r="CW10" s="67"/>
      <c r="CX10" s="67"/>
      <c r="CY10" s="67"/>
      <c r="CZ10" s="67"/>
      <c r="DA10" s="67"/>
      <c r="DB10" s="67"/>
      <c r="DC10" s="67"/>
      <c r="DD10" s="67"/>
      <c r="DE10" s="67"/>
      <c r="DF10" s="67"/>
      <c r="DG10" s="67"/>
      <c r="DH10" s="67"/>
      <c r="DI10" s="67"/>
      <c r="DJ10" s="67"/>
      <c r="DK10" s="67"/>
      <c r="DL10" s="67"/>
      <c r="DM10" s="67"/>
      <c r="DN10" s="67"/>
      <c r="DO10" s="67"/>
      <c r="DP10" s="67"/>
      <c r="DQ10" s="67"/>
      <c r="DR10" s="67"/>
      <c r="DS10" s="67"/>
      <c r="DT10" s="67"/>
      <c r="DU10" s="67"/>
      <c r="DV10" s="67"/>
      <c r="DW10" s="67"/>
      <c r="DX10" s="67"/>
      <c r="DY10" s="67"/>
      <c r="DZ10" s="67"/>
      <c r="EA10" s="67"/>
      <c r="EB10" s="67"/>
      <c r="EC10" s="67"/>
      <c r="ED10" s="67"/>
      <c r="EE10" s="67"/>
      <c r="EF10" s="67"/>
      <c r="EG10" s="67"/>
      <c r="EH10" s="67"/>
      <c r="EI10" s="67"/>
      <c r="EJ10" s="67"/>
      <c r="EK10" s="67"/>
      <c r="EL10" s="67"/>
      <c r="EM10" s="67"/>
      <c r="EN10" s="67"/>
      <c r="EO10" s="67"/>
      <c r="EP10" s="67"/>
      <c r="EQ10" s="67"/>
      <c r="ER10" s="67"/>
      <c r="ES10" s="67"/>
      <c r="ET10" s="67"/>
      <c r="EU10" s="67"/>
      <c r="EV10" s="67"/>
      <c r="EW10" s="67"/>
      <c r="EX10" s="67"/>
      <c r="EY10" s="67"/>
      <c r="EZ10" s="67"/>
      <c r="FA10" s="67"/>
      <c r="FB10" s="67"/>
      <c r="FC10" s="67"/>
      <c r="FD10" s="67"/>
      <c r="FE10" s="67"/>
      <c r="FF10" s="67"/>
      <c r="FG10" s="67"/>
      <c r="FH10" s="67"/>
      <c r="FI10" s="67"/>
      <c r="FJ10" s="67"/>
      <c r="FK10" s="67"/>
      <c r="FL10" s="67"/>
      <c r="FM10" s="67"/>
      <c r="FN10" s="67"/>
      <c r="FO10" s="67"/>
      <c r="FP10" s="67"/>
      <c r="FQ10" s="67"/>
      <c r="FR10" s="67"/>
      <c r="FS10" s="67"/>
      <c r="FT10" s="67"/>
      <c r="FU10" s="67"/>
      <c r="FV10" s="67"/>
      <c r="FW10" s="67"/>
      <c r="FX10" s="67"/>
      <c r="FY10" s="67"/>
      <c r="FZ10" s="67"/>
      <c r="GA10" s="67"/>
      <c r="GB10" s="67"/>
      <c r="GC10" s="67"/>
      <c r="GD10" s="67"/>
      <c r="GE10" s="67"/>
      <c r="GF10" s="67"/>
      <c r="GG10" s="67"/>
      <c r="GH10" s="67"/>
      <c r="GI10" s="67"/>
      <c r="GJ10" s="67"/>
      <c r="GK10" s="67"/>
      <c r="GL10" s="67"/>
      <c r="GM10" s="67"/>
      <c r="GN10" s="67"/>
      <c r="GO10" s="67"/>
      <c r="GP10" s="67"/>
      <c r="GQ10" s="67"/>
      <c r="GR10" s="67"/>
      <c r="GS10" s="67"/>
      <c r="GT10" s="67"/>
      <c r="GU10" s="67"/>
      <c r="GV10" s="67"/>
      <c r="GW10" s="67"/>
      <c r="GX10" s="67"/>
      <c r="GY10" s="67"/>
      <c r="GZ10" s="67"/>
      <c r="HA10" s="67"/>
      <c r="HB10" s="67"/>
      <c r="HC10" s="67"/>
      <c r="HD10" s="67"/>
      <c r="HE10" s="67"/>
      <c r="HF10" s="67"/>
      <c r="HG10" s="67"/>
      <c r="HH10" s="67"/>
      <c r="HI10" s="67"/>
      <c r="HJ10" s="67"/>
      <c r="HK10" s="67"/>
      <c r="HL10" s="67"/>
      <c r="HM10" s="67"/>
      <c r="HN10" s="67"/>
      <c r="HO10" s="67"/>
      <c r="HP10" s="67"/>
      <c r="HQ10" s="67"/>
      <c r="HR10" s="67"/>
      <c r="HS10" s="67"/>
      <c r="HT10" s="67"/>
      <c r="HU10" s="67"/>
      <c r="HV10" s="67"/>
      <c r="HW10" s="67"/>
      <c r="HX10" s="67"/>
      <c r="HY10" s="67"/>
      <c r="HZ10" s="67"/>
    </row>
    <row r="11" s="30" customFormat="1" ht="22" customHeight="1" spans="1:234">
      <c r="A11" s="10"/>
      <c r="B11" s="10"/>
      <c r="C11" s="18" t="s">
        <v>99</v>
      </c>
      <c r="D11" s="19"/>
      <c r="E11" s="19"/>
      <c r="F11" s="19"/>
      <c r="G11" s="20"/>
      <c r="H11" s="16">
        <f>SUM(H5:H10)</f>
        <v>390.67</v>
      </c>
      <c r="I11" s="12"/>
      <c r="J11" s="43">
        <f>SUM(J5:J10)</f>
        <v>165305</v>
      </c>
      <c r="K11" s="68"/>
      <c r="L11" s="67"/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67"/>
      <c r="X11" s="67"/>
      <c r="Y11" s="67"/>
      <c r="Z11" s="67"/>
      <c r="AA11" s="67"/>
      <c r="AB11" s="67"/>
      <c r="AC11" s="67"/>
      <c r="AD11" s="67"/>
      <c r="AE11" s="67"/>
      <c r="AF11" s="67"/>
      <c r="AG11" s="67"/>
      <c r="AH11" s="67"/>
      <c r="AI11" s="67"/>
      <c r="AJ11" s="67"/>
      <c r="AK11" s="67"/>
      <c r="AL11" s="67"/>
      <c r="AM11" s="67"/>
      <c r="AN11" s="67"/>
      <c r="AO11" s="67"/>
      <c r="AP11" s="67"/>
      <c r="AQ11" s="67"/>
      <c r="AR11" s="67"/>
      <c r="AS11" s="67"/>
      <c r="AT11" s="67"/>
      <c r="AU11" s="67"/>
      <c r="AV11" s="67"/>
      <c r="AW11" s="67"/>
      <c r="AX11" s="67"/>
      <c r="AY11" s="67"/>
      <c r="AZ11" s="67"/>
      <c r="BA11" s="67"/>
      <c r="BB11" s="67"/>
      <c r="BC11" s="67"/>
      <c r="BD11" s="67"/>
      <c r="BE11" s="67"/>
      <c r="BF11" s="67"/>
      <c r="BG11" s="67"/>
      <c r="BH11" s="67"/>
      <c r="BI11" s="67"/>
      <c r="BJ11" s="67"/>
      <c r="BK11" s="67"/>
      <c r="BL11" s="67"/>
      <c r="BM11" s="67"/>
      <c r="BN11" s="67"/>
      <c r="BO11" s="67"/>
      <c r="BP11" s="67"/>
      <c r="BQ11" s="67"/>
      <c r="BR11" s="67"/>
      <c r="BS11" s="67"/>
      <c r="BT11" s="67"/>
      <c r="BU11" s="67"/>
      <c r="BV11" s="67"/>
      <c r="BW11" s="67"/>
      <c r="BX11" s="67"/>
      <c r="BY11" s="67"/>
      <c r="BZ11" s="67"/>
      <c r="CA11" s="67"/>
      <c r="CB11" s="67"/>
      <c r="CC11" s="67"/>
      <c r="CD11" s="67"/>
      <c r="CE11" s="67"/>
      <c r="CF11" s="67"/>
      <c r="CG11" s="67"/>
      <c r="CH11" s="67"/>
      <c r="CI11" s="67"/>
      <c r="CJ11" s="67"/>
      <c r="CK11" s="67"/>
      <c r="CL11" s="67"/>
      <c r="CM11" s="67"/>
      <c r="CN11" s="67"/>
      <c r="CO11" s="67"/>
      <c r="CP11" s="67"/>
      <c r="CQ11" s="67"/>
      <c r="CR11" s="67"/>
      <c r="CS11" s="67"/>
      <c r="CT11" s="67"/>
      <c r="CU11" s="67"/>
      <c r="CV11" s="67"/>
      <c r="CW11" s="67"/>
      <c r="CX11" s="67"/>
      <c r="CY11" s="67"/>
      <c r="CZ11" s="67"/>
      <c r="DA11" s="67"/>
      <c r="DB11" s="67"/>
      <c r="DC11" s="67"/>
      <c r="DD11" s="67"/>
      <c r="DE11" s="67"/>
      <c r="DF11" s="67"/>
      <c r="DG11" s="67"/>
      <c r="DH11" s="67"/>
      <c r="DI11" s="67"/>
      <c r="DJ11" s="67"/>
      <c r="DK11" s="67"/>
      <c r="DL11" s="67"/>
      <c r="DM11" s="67"/>
      <c r="DN11" s="67"/>
      <c r="DO11" s="67"/>
      <c r="DP11" s="67"/>
      <c r="DQ11" s="67"/>
      <c r="DR11" s="67"/>
      <c r="DS11" s="67"/>
      <c r="DT11" s="67"/>
      <c r="DU11" s="67"/>
      <c r="DV11" s="67"/>
      <c r="DW11" s="67"/>
      <c r="DX11" s="67"/>
      <c r="DY11" s="67"/>
      <c r="DZ11" s="67"/>
      <c r="EA11" s="67"/>
      <c r="EB11" s="67"/>
      <c r="EC11" s="67"/>
      <c r="ED11" s="67"/>
      <c r="EE11" s="67"/>
      <c r="EF11" s="67"/>
      <c r="EG11" s="67"/>
      <c r="EH11" s="67"/>
      <c r="EI11" s="67"/>
      <c r="EJ11" s="67"/>
      <c r="EK11" s="67"/>
      <c r="EL11" s="67"/>
      <c r="EM11" s="67"/>
      <c r="EN11" s="67"/>
      <c r="EO11" s="67"/>
      <c r="EP11" s="67"/>
      <c r="EQ11" s="67"/>
      <c r="ER11" s="67"/>
      <c r="ES11" s="67"/>
      <c r="ET11" s="67"/>
      <c r="EU11" s="67"/>
      <c r="EV11" s="67"/>
      <c r="EW11" s="67"/>
      <c r="EX11" s="67"/>
      <c r="EY11" s="67"/>
      <c r="EZ11" s="67"/>
      <c r="FA11" s="67"/>
      <c r="FB11" s="67"/>
      <c r="FC11" s="67"/>
      <c r="FD11" s="67"/>
      <c r="FE11" s="67"/>
      <c r="FF11" s="67"/>
      <c r="FG11" s="67"/>
      <c r="FH11" s="67"/>
      <c r="FI11" s="67"/>
      <c r="FJ11" s="67"/>
      <c r="FK11" s="67"/>
      <c r="FL11" s="67"/>
      <c r="FM11" s="67"/>
      <c r="FN11" s="67"/>
      <c r="FO11" s="67"/>
      <c r="FP11" s="67"/>
      <c r="FQ11" s="67"/>
      <c r="FR11" s="67"/>
      <c r="FS11" s="67"/>
      <c r="FT11" s="67"/>
      <c r="FU11" s="67"/>
      <c r="FV11" s="67"/>
      <c r="FW11" s="67"/>
      <c r="FX11" s="67"/>
      <c r="FY11" s="67"/>
      <c r="FZ11" s="67"/>
      <c r="GA11" s="67"/>
      <c r="GB11" s="67"/>
      <c r="GC11" s="67"/>
      <c r="GD11" s="67"/>
      <c r="GE11" s="67"/>
      <c r="GF11" s="67"/>
      <c r="GG11" s="67"/>
      <c r="GH11" s="67"/>
      <c r="GI11" s="67"/>
      <c r="GJ11" s="67"/>
      <c r="GK11" s="67"/>
      <c r="GL11" s="67"/>
      <c r="GM11" s="67"/>
      <c r="GN11" s="67"/>
      <c r="GO11" s="67"/>
      <c r="GP11" s="67"/>
      <c r="GQ11" s="67"/>
      <c r="GR11" s="67"/>
      <c r="GS11" s="67"/>
      <c r="GT11" s="67"/>
      <c r="GU11" s="67"/>
      <c r="GV11" s="67"/>
      <c r="GW11" s="67"/>
      <c r="GX11" s="67"/>
      <c r="GY11" s="67"/>
      <c r="GZ11" s="67"/>
      <c r="HA11" s="67"/>
      <c r="HB11" s="67"/>
      <c r="HC11" s="67"/>
      <c r="HD11" s="67"/>
      <c r="HE11" s="67"/>
      <c r="HF11" s="67"/>
      <c r="HG11" s="67"/>
      <c r="HH11" s="67"/>
      <c r="HI11" s="67"/>
      <c r="HJ11" s="67"/>
      <c r="HK11" s="67"/>
      <c r="HL11" s="67"/>
      <c r="HM11" s="67"/>
      <c r="HN11" s="67"/>
      <c r="HO11" s="67"/>
      <c r="HP11" s="67"/>
      <c r="HQ11" s="67"/>
      <c r="HR11" s="67"/>
      <c r="HS11" s="67"/>
      <c r="HT11" s="67"/>
      <c r="HU11" s="67"/>
      <c r="HV11" s="67"/>
      <c r="HW11" s="67"/>
      <c r="HX11" s="67"/>
      <c r="HY11" s="67"/>
      <c r="HZ11" s="67"/>
    </row>
    <row r="12" s="59" customFormat="1" ht="18" customHeight="1" spans="1:11">
      <c r="A12" s="64" t="s">
        <v>138</v>
      </c>
      <c r="B12" s="65"/>
      <c r="C12" s="65"/>
      <c r="D12" s="65"/>
      <c r="E12" s="65"/>
      <c r="F12" s="65"/>
      <c r="G12" s="65"/>
      <c r="H12" s="65"/>
      <c r="I12" s="65"/>
      <c r="J12" s="65"/>
      <c r="K12" s="70"/>
    </row>
    <row r="13" s="30" customFormat="1" ht="30" customHeight="1" spans="1:11">
      <c r="A13" s="10" t="s">
        <v>101</v>
      </c>
      <c r="B13" s="11" t="s">
        <v>102</v>
      </c>
      <c r="C13" s="16" t="s">
        <v>103</v>
      </c>
      <c r="D13" s="16"/>
      <c r="E13" s="16"/>
      <c r="F13" s="16"/>
      <c r="G13" s="16" t="s">
        <v>104</v>
      </c>
      <c r="H13" s="12" t="s">
        <v>105</v>
      </c>
      <c r="I13" s="11" t="s">
        <v>88</v>
      </c>
      <c r="J13" s="41" t="s">
        <v>89</v>
      </c>
      <c r="K13" s="10" t="s">
        <v>106</v>
      </c>
    </row>
    <row r="14" s="30" customFormat="1" ht="26" customHeight="1" spans="1:234">
      <c r="A14" s="10"/>
      <c r="B14" s="10"/>
      <c r="C14" s="10"/>
      <c r="D14" s="10"/>
      <c r="E14" s="10"/>
      <c r="F14" s="10"/>
      <c r="G14" s="16"/>
      <c r="H14" s="12"/>
      <c r="I14" s="25"/>
      <c r="J14" s="41"/>
      <c r="K14" s="68"/>
      <c r="L14" s="67"/>
      <c r="M14" s="67"/>
      <c r="N14" s="67"/>
      <c r="O14" s="67"/>
      <c r="P14" s="67"/>
      <c r="Q14" s="67"/>
      <c r="R14" s="67"/>
      <c r="S14" s="67"/>
      <c r="T14" s="67"/>
      <c r="U14" s="67"/>
      <c r="V14" s="67"/>
      <c r="W14" s="67"/>
      <c r="X14" s="67"/>
      <c r="Y14" s="67"/>
      <c r="Z14" s="67"/>
      <c r="AA14" s="67"/>
      <c r="AB14" s="67"/>
      <c r="AC14" s="67"/>
      <c r="AD14" s="67"/>
      <c r="AE14" s="67"/>
      <c r="AF14" s="67"/>
      <c r="AG14" s="67"/>
      <c r="AH14" s="67"/>
      <c r="AI14" s="67"/>
      <c r="AJ14" s="67"/>
      <c r="AK14" s="67"/>
      <c r="AL14" s="67"/>
      <c r="AM14" s="67"/>
      <c r="AN14" s="67"/>
      <c r="AO14" s="67"/>
      <c r="AP14" s="67"/>
      <c r="AQ14" s="67"/>
      <c r="AR14" s="67"/>
      <c r="AS14" s="67"/>
      <c r="AT14" s="67"/>
      <c r="AU14" s="67"/>
      <c r="AV14" s="67"/>
      <c r="AW14" s="67"/>
      <c r="AX14" s="67"/>
      <c r="AY14" s="67"/>
      <c r="AZ14" s="67"/>
      <c r="BA14" s="67"/>
      <c r="BB14" s="67"/>
      <c r="BC14" s="67"/>
      <c r="BD14" s="67"/>
      <c r="BE14" s="67"/>
      <c r="BF14" s="67"/>
      <c r="BG14" s="67"/>
      <c r="BH14" s="67"/>
      <c r="BI14" s="67"/>
      <c r="BJ14" s="67"/>
      <c r="BK14" s="67"/>
      <c r="BL14" s="67"/>
      <c r="BM14" s="67"/>
      <c r="BN14" s="67"/>
      <c r="BO14" s="67"/>
      <c r="BP14" s="67"/>
      <c r="BQ14" s="67"/>
      <c r="BR14" s="67"/>
      <c r="BS14" s="67"/>
      <c r="BT14" s="67"/>
      <c r="BU14" s="67"/>
      <c r="BV14" s="67"/>
      <c r="BW14" s="67"/>
      <c r="BX14" s="67"/>
      <c r="BY14" s="67"/>
      <c r="BZ14" s="67"/>
      <c r="CA14" s="67"/>
      <c r="CB14" s="67"/>
      <c r="CC14" s="67"/>
      <c r="CD14" s="67"/>
      <c r="CE14" s="67"/>
      <c r="CF14" s="67"/>
      <c r="CG14" s="67"/>
      <c r="CH14" s="67"/>
      <c r="CI14" s="67"/>
      <c r="CJ14" s="67"/>
      <c r="CK14" s="67"/>
      <c r="CL14" s="67"/>
      <c r="CM14" s="67"/>
      <c r="CN14" s="67"/>
      <c r="CO14" s="67"/>
      <c r="CP14" s="67"/>
      <c r="CQ14" s="67"/>
      <c r="CR14" s="67"/>
      <c r="CS14" s="67"/>
      <c r="CT14" s="67"/>
      <c r="CU14" s="67"/>
      <c r="CV14" s="67"/>
      <c r="CW14" s="67"/>
      <c r="CX14" s="67"/>
      <c r="CY14" s="67"/>
      <c r="CZ14" s="67"/>
      <c r="DA14" s="67"/>
      <c r="DB14" s="67"/>
      <c r="DC14" s="67"/>
      <c r="DD14" s="67"/>
      <c r="DE14" s="67"/>
      <c r="DF14" s="67"/>
      <c r="DG14" s="67"/>
      <c r="DH14" s="67"/>
      <c r="DI14" s="67"/>
      <c r="DJ14" s="67"/>
      <c r="DK14" s="67"/>
      <c r="DL14" s="67"/>
      <c r="DM14" s="67"/>
      <c r="DN14" s="67"/>
      <c r="DO14" s="67"/>
      <c r="DP14" s="67"/>
      <c r="DQ14" s="67"/>
      <c r="DR14" s="67"/>
      <c r="DS14" s="67"/>
      <c r="DT14" s="67"/>
      <c r="DU14" s="67"/>
      <c r="DV14" s="67"/>
      <c r="DW14" s="67"/>
      <c r="DX14" s="67"/>
      <c r="DY14" s="67"/>
      <c r="DZ14" s="67"/>
      <c r="EA14" s="67"/>
      <c r="EB14" s="67"/>
      <c r="EC14" s="67"/>
      <c r="ED14" s="67"/>
      <c r="EE14" s="67"/>
      <c r="EF14" s="67"/>
      <c r="EG14" s="67"/>
      <c r="EH14" s="67"/>
      <c r="EI14" s="67"/>
      <c r="EJ14" s="67"/>
      <c r="EK14" s="67"/>
      <c r="EL14" s="67"/>
      <c r="EM14" s="67"/>
      <c r="EN14" s="67"/>
      <c r="EO14" s="67"/>
      <c r="EP14" s="67"/>
      <c r="EQ14" s="67"/>
      <c r="ER14" s="67"/>
      <c r="ES14" s="67"/>
      <c r="ET14" s="67"/>
      <c r="EU14" s="67"/>
      <c r="EV14" s="67"/>
      <c r="EW14" s="67"/>
      <c r="EX14" s="67"/>
      <c r="EY14" s="67"/>
      <c r="EZ14" s="67"/>
      <c r="FA14" s="67"/>
      <c r="FB14" s="67"/>
      <c r="FC14" s="67"/>
      <c r="FD14" s="67"/>
      <c r="FE14" s="67"/>
      <c r="FF14" s="67"/>
      <c r="FG14" s="67"/>
      <c r="FH14" s="67"/>
      <c r="FI14" s="67"/>
      <c r="FJ14" s="67"/>
      <c r="FK14" s="67"/>
      <c r="FL14" s="67"/>
      <c r="FM14" s="67"/>
      <c r="FN14" s="67"/>
      <c r="FO14" s="67"/>
      <c r="FP14" s="67"/>
      <c r="FQ14" s="67"/>
      <c r="FR14" s="67"/>
      <c r="FS14" s="67"/>
      <c r="FT14" s="67"/>
      <c r="FU14" s="67"/>
      <c r="FV14" s="67"/>
      <c r="FW14" s="67"/>
      <c r="FX14" s="67"/>
      <c r="FY14" s="67"/>
      <c r="FZ14" s="67"/>
      <c r="GA14" s="67"/>
      <c r="GB14" s="67"/>
      <c r="GC14" s="67"/>
      <c r="GD14" s="67"/>
      <c r="GE14" s="67"/>
      <c r="GF14" s="67"/>
      <c r="GG14" s="67"/>
      <c r="GH14" s="67"/>
      <c r="GI14" s="67"/>
      <c r="GJ14" s="67"/>
      <c r="GK14" s="67"/>
      <c r="GL14" s="67"/>
      <c r="GM14" s="67"/>
      <c r="GN14" s="67"/>
      <c r="GO14" s="67"/>
      <c r="GP14" s="67"/>
      <c r="GQ14" s="67"/>
      <c r="GR14" s="67"/>
      <c r="GS14" s="67"/>
      <c r="GT14" s="67"/>
      <c r="GU14" s="67"/>
      <c r="GV14" s="67"/>
      <c r="GW14" s="67"/>
      <c r="GX14" s="67"/>
      <c r="GY14" s="67"/>
      <c r="GZ14" s="67"/>
      <c r="HA14" s="67"/>
      <c r="HB14" s="67"/>
      <c r="HC14" s="67"/>
      <c r="HD14" s="67"/>
      <c r="HE14" s="67"/>
      <c r="HF14" s="67"/>
      <c r="HG14" s="67"/>
      <c r="HH14" s="67"/>
      <c r="HI14" s="67"/>
      <c r="HJ14" s="67"/>
      <c r="HK14" s="67"/>
      <c r="HL14" s="67"/>
      <c r="HM14" s="67"/>
      <c r="HN14" s="67"/>
      <c r="HO14" s="67"/>
      <c r="HP14" s="67"/>
      <c r="HQ14" s="67"/>
      <c r="HR14" s="67"/>
      <c r="HS14" s="67"/>
      <c r="HT14" s="67"/>
      <c r="HU14" s="67"/>
      <c r="HV14" s="67"/>
      <c r="HW14" s="67"/>
      <c r="HX14" s="67"/>
      <c r="HY14" s="67"/>
      <c r="HZ14" s="67"/>
    </row>
    <row r="15" s="30" customFormat="1" ht="25" customHeight="1" spans="1:234">
      <c r="A15" s="10"/>
      <c r="B15" s="10"/>
      <c r="C15" s="10"/>
      <c r="D15" s="10"/>
      <c r="E15" s="10"/>
      <c r="F15" s="10"/>
      <c r="G15" s="16"/>
      <c r="H15" s="25"/>
      <c r="I15" s="25"/>
      <c r="J15" s="41"/>
      <c r="K15" s="68"/>
      <c r="L15" s="67"/>
      <c r="M15" s="67"/>
      <c r="N15" s="67"/>
      <c r="O15" s="67"/>
      <c r="P15" s="67"/>
      <c r="Q15" s="67"/>
      <c r="R15" s="67"/>
      <c r="S15" s="67"/>
      <c r="T15" s="67"/>
      <c r="U15" s="67"/>
      <c r="V15" s="67"/>
      <c r="W15" s="67"/>
      <c r="X15" s="67"/>
      <c r="Y15" s="67"/>
      <c r="Z15" s="67"/>
      <c r="AA15" s="67"/>
      <c r="AB15" s="67"/>
      <c r="AC15" s="67"/>
      <c r="AD15" s="67"/>
      <c r="AE15" s="67"/>
      <c r="AF15" s="67"/>
      <c r="AG15" s="67"/>
      <c r="AH15" s="67"/>
      <c r="AI15" s="67"/>
      <c r="AJ15" s="67"/>
      <c r="AK15" s="67"/>
      <c r="AL15" s="67"/>
      <c r="AM15" s="67"/>
      <c r="AN15" s="67"/>
      <c r="AO15" s="67"/>
      <c r="AP15" s="67"/>
      <c r="AQ15" s="67"/>
      <c r="AR15" s="67"/>
      <c r="AS15" s="67"/>
      <c r="AT15" s="67"/>
      <c r="AU15" s="67"/>
      <c r="AV15" s="67"/>
      <c r="AW15" s="67"/>
      <c r="AX15" s="67"/>
      <c r="AY15" s="67"/>
      <c r="AZ15" s="67"/>
      <c r="BA15" s="67"/>
      <c r="BB15" s="67"/>
      <c r="BC15" s="67"/>
      <c r="BD15" s="67"/>
      <c r="BE15" s="67"/>
      <c r="BF15" s="67"/>
      <c r="BG15" s="67"/>
      <c r="BH15" s="67"/>
      <c r="BI15" s="67"/>
      <c r="BJ15" s="67"/>
      <c r="BK15" s="67"/>
      <c r="BL15" s="67"/>
      <c r="BM15" s="67"/>
      <c r="BN15" s="67"/>
      <c r="BO15" s="67"/>
      <c r="BP15" s="67"/>
      <c r="BQ15" s="67"/>
      <c r="BR15" s="67"/>
      <c r="BS15" s="67"/>
      <c r="BT15" s="67"/>
      <c r="BU15" s="67"/>
      <c r="BV15" s="67"/>
      <c r="BW15" s="67"/>
      <c r="BX15" s="67"/>
      <c r="BY15" s="67"/>
      <c r="BZ15" s="67"/>
      <c r="CA15" s="67"/>
      <c r="CB15" s="67"/>
      <c r="CC15" s="67"/>
      <c r="CD15" s="67"/>
      <c r="CE15" s="67"/>
      <c r="CF15" s="67"/>
      <c r="CG15" s="67"/>
      <c r="CH15" s="67"/>
      <c r="CI15" s="67"/>
      <c r="CJ15" s="67"/>
      <c r="CK15" s="67"/>
      <c r="CL15" s="67"/>
      <c r="CM15" s="67"/>
      <c r="CN15" s="67"/>
      <c r="CO15" s="67"/>
      <c r="CP15" s="67"/>
      <c r="CQ15" s="67"/>
      <c r="CR15" s="67"/>
      <c r="CS15" s="67"/>
      <c r="CT15" s="67"/>
      <c r="CU15" s="67"/>
      <c r="CV15" s="67"/>
      <c r="CW15" s="67"/>
      <c r="CX15" s="67"/>
      <c r="CY15" s="67"/>
      <c r="CZ15" s="67"/>
      <c r="DA15" s="67"/>
      <c r="DB15" s="67"/>
      <c r="DC15" s="67"/>
      <c r="DD15" s="67"/>
      <c r="DE15" s="67"/>
      <c r="DF15" s="67"/>
      <c r="DG15" s="67"/>
      <c r="DH15" s="67"/>
      <c r="DI15" s="67"/>
      <c r="DJ15" s="67"/>
      <c r="DK15" s="67"/>
      <c r="DL15" s="67"/>
      <c r="DM15" s="67"/>
      <c r="DN15" s="67"/>
      <c r="DO15" s="67"/>
      <c r="DP15" s="67"/>
      <c r="DQ15" s="67"/>
      <c r="DR15" s="67"/>
      <c r="DS15" s="67"/>
      <c r="DT15" s="67"/>
      <c r="DU15" s="67"/>
      <c r="DV15" s="67"/>
      <c r="DW15" s="67"/>
      <c r="DX15" s="67"/>
      <c r="DY15" s="67"/>
      <c r="DZ15" s="67"/>
      <c r="EA15" s="67"/>
      <c r="EB15" s="67"/>
      <c r="EC15" s="67"/>
      <c r="ED15" s="67"/>
      <c r="EE15" s="67"/>
      <c r="EF15" s="67"/>
      <c r="EG15" s="67"/>
      <c r="EH15" s="67"/>
      <c r="EI15" s="67"/>
      <c r="EJ15" s="67"/>
      <c r="EK15" s="67"/>
      <c r="EL15" s="67"/>
      <c r="EM15" s="67"/>
      <c r="EN15" s="67"/>
      <c r="EO15" s="67"/>
      <c r="EP15" s="67"/>
      <c r="EQ15" s="67"/>
      <c r="ER15" s="67"/>
      <c r="ES15" s="67"/>
      <c r="ET15" s="67"/>
      <c r="EU15" s="67"/>
      <c r="EV15" s="67"/>
      <c r="EW15" s="67"/>
      <c r="EX15" s="67"/>
      <c r="EY15" s="67"/>
      <c r="EZ15" s="67"/>
      <c r="FA15" s="67"/>
      <c r="FB15" s="67"/>
      <c r="FC15" s="67"/>
      <c r="FD15" s="67"/>
      <c r="FE15" s="67"/>
      <c r="FF15" s="67"/>
      <c r="FG15" s="67"/>
      <c r="FH15" s="67"/>
      <c r="FI15" s="67"/>
      <c r="FJ15" s="67"/>
      <c r="FK15" s="67"/>
      <c r="FL15" s="67"/>
      <c r="FM15" s="67"/>
      <c r="FN15" s="67"/>
      <c r="FO15" s="67"/>
      <c r="FP15" s="67"/>
      <c r="FQ15" s="67"/>
      <c r="FR15" s="67"/>
      <c r="FS15" s="67"/>
      <c r="FT15" s="67"/>
      <c r="FU15" s="67"/>
      <c r="FV15" s="67"/>
      <c r="FW15" s="67"/>
      <c r="FX15" s="67"/>
      <c r="FY15" s="67"/>
      <c r="FZ15" s="67"/>
      <c r="GA15" s="67"/>
      <c r="GB15" s="67"/>
      <c r="GC15" s="67"/>
      <c r="GD15" s="67"/>
      <c r="GE15" s="67"/>
      <c r="GF15" s="67"/>
      <c r="GG15" s="67"/>
      <c r="GH15" s="67"/>
      <c r="GI15" s="67"/>
      <c r="GJ15" s="67"/>
      <c r="GK15" s="67"/>
      <c r="GL15" s="67"/>
      <c r="GM15" s="67"/>
      <c r="GN15" s="67"/>
      <c r="GO15" s="67"/>
      <c r="GP15" s="67"/>
      <c r="GQ15" s="67"/>
      <c r="GR15" s="67"/>
      <c r="GS15" s="67"/>
      <c r="GT15" s="67"/>
      <c r="GU15" s="67"/>
      <c r="GV15" s="67"/>
      <c r="GW15" s="67"/>
      <c r="GX15" s="67"/>
      <c r="GY15" s="67"/>
      <c r="GZ15" s="67"/>
      <c r="HA15" s="67"/>
      <c r="HB15" s="67"/>
      <c r="HC15" s="67"/>
      <c r="HD15" s="67"/>
      <c r="HE15" s="67"/>
      <c r="HF15" s="67"/>
      <c r="HG15" s="67"/>
      <c r="HH15" s="67"/>
      <c r="HI15" s="67"/>
      <c r="HJ15" s="67"/>
      <c r="HK15" s="67"/>
      <c r="HL15" s="67"/>
      <c r="HM15" s="67"/>
      <c r="HN15" s="67"/>
      <c r="HO15" s="67"/>
      <c r="HP15" s="67"/>
      <c r="HQ15" s="67"/>
      <c r="HR15" s="67"/>
      <c r="HS15" s="67"/>
      <c r="HT15" s="67"/>
      <c r="HU15" s="67"/>
      <c r="HV15" s="67"/>
      <c r="HW15" s="67"/>
      <c r="HX15" s="67"/>
      <c r="HY15" s="67"/>
      <c r="HZ15" s="67"/>
    </row>
    <row r="16" s="30" customFormat="1" ht="21" customHeight="1" spans="1:11">
      <c r="A16" s="10"/>
      <c r="B16" s="9" t="s">
        <v>99</v>
      </c>
      <c r="C16" s="9"/>
      <c r="D16" s="9"/>
      <c r="E16" s="9"/>
      <c r="F16" s="9"/>
      <c r="G16" s="12"/>
      <c r="H16" s="12"/>
      <c r="I16" s="12"/>
      <c r="J16" s="40"/>
      <c r="K16" s="10"/>
    </row>
    <row r="17" s="30" customFormat="1" ht="27" customHeight="1" spans="1:11">
      <c r="A17" s="10"/>
      <c r="B17" s="26" t="s">
        <v>115</v>
      </c>
      <c r="C17" s="27"/>
      <c r="D17" s="27"/>
      <c r="E17" s="27"/>
      <c r="F17" s="28"/>
      <c r="G17" s="29"/>
      <c r="H17" s="29"/>
      <c r="I17" s="12"/>
      <c r="J17" s="40">
        <f>J16+J11</f>
        <v>165305</v>
      </c>
      <c r="K17" s="10"/>
    </row>
    <row r="18" s="30" customFormat="1" ht="19.5" customHeight="1" spans="3:10">
      <c r="C18" s="31"/>
      <c r="D18" s="32"/>
      <c r="E18" s="32"/>
      <c r="F18" s="32"/>
      <c r="G18" s="33" t="s">
        <v>116</v>
      </c>
      <c r="H18" s="33"/>
      <c r="I18" s="33"/>
      <c r="J18" s="33"/>
    </row>
    <row r="19" s="30" customFormat="1" ht="19.5" customHeight="1" spans="2:10">
      <c r="B19" s="34"/>
      <c r="C19" s="35"/>
      <c r="D19" s="36"/>
      <c r="E19" s="36"/>
      <c r="F19" s="36"/>
      <c r="G19" s="37">
        <v>44768</v>
      </c>
      <c r="H19" s="37"/>
      <c r="I19" s="37"/>
      <c r="J19" s="37"/>
    </row>
    <row r="20" s="30" customFormat="1" ht="27" customHeight="1" spans="4:9">
      <c r="D20" s="60"/>
      <c r="E20" s="60"/>
      <c r="F20" s="60"/>
      <c r="G20" s="60"/>
      <c r="H20" s="60"/>
      <c r="I20" s="61"/>
    </row>
    <row r="21" s="30" customFormat="1" ht="24" customHeight="1" spans="4:9">
      <c r="D21" s="60"/>
      <c r="E21" s="60"/>
      <c r="F21" s="60"/>
      <c r="G21" s="60"/>
      <c r="H21" s="60"/>
      <c r="I21" s="61"/>
    </row>
  </sheetData>
  <mergeCells count="22">
    <mergeCell ref="A1:K1"/>
    <mergeCell ref="E2:F2"/>
    <mergeCell ref="H2:I2"/>
    <mergeCell ref="A3:K3"/>
    <mergeCell ref="C4:G4"/>
    <mergeCell ref="C5:G5"/>
    <mergeCell ref="C6:G6"/>
    <mergeCell ref="C7:G7"/>
    <mergeCell ref="C8:G8"/>
    <mergeCell ref="C9:G9"/>
    <mergeCell ref="C10:G10"/>
    <mergeCell ref="C11:G11"/>
    <mergeCell ref="A12:K12"/>
    <mergeCell ref="C13:F13"/>
    <mergeCell ref="C14:F14"/>
    <mergeCell ref="C15:F15"/>
    <mergeCell ref="B16:F16"/>
    <mergeCell ref="B17:F17"/>
    <mergeCell ref="C18:D18"/>
    <mergeCell ref="G18:J18"/>
    <mergeCell ref="C19:D19"/>
    <mergeCell ref="G19:J19"/>
  </mergeCells>
  <printOptions horizontalCentered="1"/>
  <pageMargins left="0.314583333333333" right="0.314583333333333" top="0.786805555555556" bottom="0.708333333333333" header="0.5" footer="0.5"/>
  <pageSetup paperSize="9" orientation="landscape" horizontalDpi="600"/>
  <headerFooter>
    <oddFooter>&amp;C第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IA16"/>
  <sheetViews>
    <sheetView workbookViewId="0">
      <selection activeCell="E220" sqref="E220"/>
    </sheetView>
  </sheetViews>
  <sheetFormatPr defaultColWidth="9" defaultRowHeight="12.75"/>
  <cols>
    <col min="1" max="1" width="6.875" style="30" customWidth="1"/>
    <col min="2" max="2" width="9.5" style="30" customWidth="1"/>
    <col min="3" max="3" width="12.375" style="30" customWidth="1"/>
    <col min="4" max="4" width="12.625" style="60" customWidth="1"/>
    <col min="5" max="5" width="7.875" style="60" customWidth="1"/>
    <col min="6" max="6" width="11.625" style="60" customWidth="1"/>
    <col min="7" max="7" width="10.875" style="60" customWidth="1"/>
    <col min="8" max="8" width="14.375" style="60" customWidth="1"/>
    <col min="9" max="9" width="14.875" style="61" customWidth="1"/>
    <col min="10" max="10" width="17.125" style="30" customWidth="1"/>
    <col min="11" max="11" width="21.625" style="30" customWidth="1"/>
    <col min="12" max="12" width="13" style="30" customWidth="1"/>
    <col min="13" max="32" width="9" style="30"/>
    <col min="33" max="16384" width="5.625" style="30"/>
  </cols>
  <sheetData>
    <row r="1" s="58" customFormat="1" ht="30" customHeight="1" spans="1:227">
      <c r="A1" s="4" t="s">
        <v>74</v>
      </c>
      <c r="B1" s="5"/>
      <c r="C1" s="5"/>
      <c r="D1" s="5"/>
      <c r="E1" s="5"/>
      <c r="F1" s="5"/>
      <c r="G1" s="5"/>
      <c r="H1" s="5"/>
      <c r="I1" s="5"/>
      <c r="J1" s="5"/>
      <c r="K1" s="5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  <c r="AB1" s="66"/>
      <c r="AC1" s="66"/>
      <c r="AD1" s="66"/>
      <c r="AE1" s="66"/>
      <c r="AF1" s="66"/>
      <c r="AG1" s="66"/>
      <c r="AH1" s="66"/>
      <c r="AI1" s="66"/>
      <c r="AJ1" s="66"/>
      <c r="AK1" s="66"/>
      <c r="AL1" s="66"/>
      <c r="AM1" s="66"/>
      <c r="AN1" s="66"/>
      <c r="AO1" s="66"/>
      <c r="AP1" s="66"/>
      <c r="AQ1" s="66"/>
      <c r="AR1" s="66"/>
      <c r="AS1" s="66"/>
      <c r="AT1" s="66"/>
      <c r="AU1" s="66"/>
      <c r="AV1" s="66"/>
      <c r="AW1" s="66"/>
      <c r="AX1" s="66"/>
      <c r="AY1" s="66"/>
      <c r="AZ1" s="66"/>
      <c r="BA1" s="66"/>
      <c r="BB1" s="66"/>
      <c r="BC1" s="66"/>
      <c r="BD1" s="66"/>
      <c r="BE1" s="66"/>
      <c r="BF1" s="66"/>
      <c r="BG1" s="66"/>
      <c r="BH1" s="66"/>
      <c r="BI1" s="66"/>
      <c r="BJ1" s="66"/>
      <c r="BK1" s="66"/>
      <c r="BL1" s="66"/>
      <c r="BM1" s="66"/>
      <c r="BN1" s="66"/>
      <c r="BO1" s="66"/>
      <c r="BP1" s="66"/>
      <c r="BQ1" s="66"/>
      <c r="BR1" s="66"/>
      <c r="BS1" s="66"/>
      <c r="BT1" s="66"/>
      <c r="BU1" s="66"/>
      <c r="BV1" s="66"/>
      <c r="BW1" s="66"/>
      <c r="BX1" s="66"/>
      <c r="BY1" s="66"/>
      <c r="BZ1" s="66"/>
      <c r="CA1" s="66"/>
      <c r="CB1" s="66"/>
      <c r="CC1" s="66"/>
      <c r="CD1" s="66"/>
      <c r="CE1" s="66"/>
      <c r="CF1" s="66"/>
      <c r="CG1" s="66"/>
      <c r="CH1" s="66"/>
      <c r="CI1" s="66"/>
      <c r="CJ1" s="66"/>
      <c r="CK1" s="66"/>
      <c r="CL1" s="66"/>
      <c r="CM1" s="66"/>
      <c r="CN1" s="66"/>
      <c r="CO1" s="66"/>
      <c r="CP1" s="66"/>
      <c r="CQ1" s="66"/>
      <c r="CR1" s="66"/>
      <c r="CS1" s="66"/>
      <c r="CT1" s="66"/>
      <c r="CU1" s="66"/>
      <c r="CV1" s="66"/>
      <c r="CW1" s="66"/>
      <c r="CX1" s="66"/>
      <c r="CY1" s="66"/>
      <c r="CZ1" s="66"/>
      <c r="DA1" s="66"/>
      <c r="DB1" s="66"/>
      <c r="DC1" s="66"/>
      <c r="DD1" s="66"/>
      <c r="DE1" s="66"/>
      <c r="DF1" s="66"/>
      <c r="DG1" s="66"/>
      <c r="DH1" s="66"/>
      <c r="DI1" s="66"/>
      <c r="DJ1" s="66"/>
      <c r="DK1" s="66"/>
      <c r="DL1" s="66"/>
      <c r="DM1" s="66"/>
      <c r="DN1" s="66"/>
      <c r="DO1" s="66"/>
      <c r="DP1" s="66"/>
      <c r="DQ1" s="66"/>
      <c r="DR1" s="66"/>
      <c r="DS1" s="66"/>
      <c r="DT1" s="66"/>
      <c r="DU1" s="66"/>
      <c r="DV1" s="66"/>
      <c r="DW1" s="66"/>
      <c r="DX1" s="66"/>
      <c r="DY1" s="66"/>
      <c r="DZ1" s="66"/>
      <c r="EA1" s="66"/>
      <c r="EB1" s="66"/>
      <c r="EC1" s="66"/>
      <c r="ED1" s="66"/>
      <c r="EE1" s="66"/>
      <c r="EF1" s="66"/>
      <c r="EG1" s="66"/>
      <c r="EH1" s="66"/>
      <c r="EI1" s="66"/>
      <c r="EJ1" s="66"/>
      <c r="EK1" s="66"/>
      <c r="EL1" s="66"/>
      <c r="EM1" s="66"/>
      <c r="EN1" s="66"/>
      <c r="EO1" s="66"/>
      <c r="EP1" s="66"/>
      <c r="EQ1" s="66"/>
      <c r="ER1" s="66"/>
      <c r="ES1" s="66"/>
      <c r="ET1" s="66"/>
      <c r="EU1" s="66"/>
      <c r="EV1" s="66"/>
      <c r="EW1" s="66"/>
      <c r="EX1" s="66"/>
      <c r="EY1" s="66"/>
      <c r="EZ1" s="66"/>
      <c r="FA1" s="66"/>
      <c r="FB1" s="66"/>
      <c r="FC1" s="66"/>
      <c r="FD1" s="66"/>
      <c r="FE1" s="66"/>
      <c r="FF1" s="66"/>
      <c r="FG1" s="66"/>
      <c r="FH1" s="66"/>
      <c r="FI1" s="66"/>
      <c r="FJ1" s="66"/>
      <c r="FK1" s="66"/>
      <c r="FL1" s="66"/>
      <c r="FM1" s="66"/>
      <c r="FN1" s="66"/>
      <c r="FO1" s="66"/>
      <c r="FP1" s="66"/>
      <c r="FQ1" s="66"/>
      <c r="FR1" s="66"/>
      <c r="FS1" s="66"/>
      <c r="FT1" s="66"/>
      <c r="FU1" s="66"/>
      <c r="FV1" s="66"/>
      <c r="FW1" s="66"/>
      <c r="FX1" s="66"/>
      <c r="FY1" s="66"/>
      <c r="FZ1" s="66"/>
      <c r="GA1" s="66"/>
      <c r="GB1" s="66"/>
      <c r="GC1" s="66"/>
      <c r="GD1" s="66"/>
      <c r="GE1" s="66"/>
      <c r="GF1" s="66"/>
      <c r="GG1" s="66"/>
      <c r="GH1" s="66"/>
      <c r="GI1" s="66"/>
      <c r="GJ1" s="66"/>
      <c r="GK1" s="66"/>
      <c r="GL1" s="66"/>
      <c r="GM1" s="66"/>
      <c r="GN1" s="66"/>
      <c r="GO1" s="66"/>
      <c r="GP1" s="66"/>
      <c r="GQ1" s="66"/>
      <c r="GR1" s="66"/>
      <c r="GS1" s="66"/>
      <c r="GT1" s="66"/>
      <c r="GU1" s="66"/>
      <c r="GV1" s="66"/>
      <c r="GW1" s="66"/>
      <c r="GX1" s="66"/>
      <c r="GY1" s="66"/>
      <c r="GZ1" s="66"/>
      <c r="HA1" s="66"/>
      <c r="HB1" s="66"/>
      <c r="HC1" s="66"/>
      <c r="HD1" s="66"/>
      <c r="HE1" s="66"/>
      <c r="HF1" s="66"/>
      <c r="HG1" s="66"/>
      <c r="HH1" s="66"/>
      <c r="HI1" s="66"/>
      <c r="HJ1" s="66"/>
      <c r="HK1" s="66"/>
      <c r="HL1" s="66"/>
      <c r="HM1" s="66"/>
      <c r="HN1" s="66"/>
      <c r="HO1" s="66"/>
      <c r="HP1" s="66"/>
      <c r="HQ1" s="66"/>
      <c r="HR1" s="66"/>
      <c r="HS1" s="66"/>
    </row>
    <row r="2" s="30" customFormat="1" ht="26.1" customHeight="1" spans="1:234">
      <c r="A2" s="10" t="s">
        <v>75</v>
      </c>
      <c r="B2" s="7" t="s">
        <v>76</v>
      </c>
      <c r="C2" s="8" t="s">
        <v>170</v>
      </c>
      <c r="D2" s="7" t="s">
        <v>78</v>
      </c>
      <c r="E2" s="8" t="s">
        <v>145</v>
      </c>
      <c r="F2" s="8"/>
      <c r="G2" s="7" t="s">
        <v>80</v>
      </c>
      <c r="H2" s="10" t="s">
        <v>171</v>
      </c>
      <c r="I2" s="10"/>
      <c r="J2" s="7" t="s">
        <v>82</v>
      </c>
      <c r="K2" s="8">
        <v>1</v>
      </c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7"/>
      <c r="AD2" s="67"/>
      <c r="AE2" s="67"/>
      <c r="AF2" s="67"/>
      <c r="AG2" s="67"/>
      <c r="AH2" s="67"/>
      <c r="AI2" s="67"/>
      <c r="AJ2" s="67"/>
      <c r="AK2" s="67"/>
      <c r="AL2" s="67"/>
      <c r="AM2" s="67"/>
      <c r="AN2" s="67"/>
      <c r="AO2" s="67"/>
      <c r="AP2" s="67"/>
      <c r="AQ2" s="67"/>
      <c r="AR2" s="67"/>
      <c r="AS2" s="67"/>
      <c r="AT2" s="67"/>
      <c r="AU2" s="67"/>
      <c r="AV2" s="67"/>
      <c r="AW2" s="67"/>
      <c r="AX2" s="67"/>
      <c r="AY2" s="67"/>
      <c r="AZ2" s="67"/>
      <c r="BA2" s="67"/>
      <c r="BB2" s="67"/>
      <c r="BC2" s="67"/>
      <c r="BD2" s="67"/>
      <c r="BE2" s="67"/>
      <c r="BF2" s="67"/>
      <c r="BG2" s="67"/>
      <c r="BH2" s="67"/>
      <c r="BI2" s="67"/>
      <c r="BJ2" s="67"/>
      <c r="BK2" s="67"/>
      <c r="BL2" s="67"/>
      <c r="BM2" s="67"/>
      <c r="BN2" s="67"/>
      <c r="BO2" s="67"/>
      <c r="BP2" s="67"/>
      <c r="BQ2" s="67"/>
      <c r="BR2" s="67"/>
      <c r="BS2" s="67"/>
      <c r="BT2" s="67"/>
      <c r="BU2" s="67"/>
      <c r="BV2" s="67"/>
      <c r="BW2" s="67"/>
      <c r="BX2" s="67"/>
      <c r="BY2" s="67"/>
      <c r="BZ2" s="67"/>
      <c r="CA2" s="67"/>
      <c r="CB2" s="67"/>
      <c r="CC2" s="67"/>
      <c r="CD2" s="67"/>
      <c r="CE2" s="67"/>
      <c r="CF2" s="67"/>
      <c r="CG2" s="67"/>
      <c r="CH2" s="67"/>
      <c r="CI2" s="67"/>
      <c r="CJ2" s="67"/>
      <c r="CK2" s="67"/>
      <c r="CL2" s="67"/>
      <c r="CM2" s="67"/>
      <c r="CN2" s="67"/>
      <c r="CO2" s="67"/>
      <c r="CP2" s="67"/>
      <c r="CQ2" s="67"/>
      <c r="CR2" s="67"/>
      <c r="CS2" s="67"/>
      <c r="CT2" s="67"/>
      <c r="CU2" s="67"/>
      <c r="CV2" s="67"/>
      <c r="CW2" s="67"/>
      <c r="CX2" s="67"/>
      <c r="CY2" s="67"/>
      <c r="CZ2" s="67"/>
      <c r="DA2" s="67"/>
      <c r="DB2" s="67"/>
      <c r="DC2" s="67"/>
      <c r="DD2" s="67"/>
      <c r="DE2" s="67"/>
      <c r="DF2" s="67"/>
      <c r="DG2" s="67"/>
      <c r="DH2" s="67"/>
      <c r="DI2" s="67"/>
      <c r="DJ2" s="67"/>
      <c r="DK2" s="67"/>
      <c r="DL2" s="67"/>
      <c r="DM2" s="67"/>
      <c r="DN2" s="67"/>
      <c r="DO2" s="67"/>
      <c r="DP2" s="67"/>
      <c r="DQ2" s="67"/>
      <c r="DR2" s="67"/>
      <c r="DS2" s="67"/>
      <c r="DT2" s="67"/>
      <c r="DU2" s="67"/>
      <c r="DV2" s="67"/>
      <c r="DW2" s="67"/>
      <c r="DX2" s="67"/>
      <c r="DY2" s="67"/>
      <c r="DZ2" s="67"/>
      <c r="EA2" s="67"/>
      <c r="EB2" s="67"/>
      <c r="EC2" s="67"/>
      <c r="ED2" s="67"/>
      <c r="EE2" s="67"/>
      <c r="EF2" s="67"/>
      <c r="EG2" s="67"/>
      <c r="EH2" s="67"/>
      <c r="EI2" s="67"/>
      <c r="EJ2" s="67"/>
      <c r="EK2" s="67"/>
      <c r="EL2" s="67"/>
      <c r="EM2" s="67"/>
      <c r="EN2" s="67"/>
      <c r="EO2" s="67"/>
      <c r="EP2" s="67"/>
      <c r="EQ2" s="67"/>
      <c r="ER2" s="67"/>
      <c r="ES2" s="67"/>
      <c r="ET2" s="67"/>
      <c r="EU2" s="67"/>
      <c r="EV2" s="67"/>
      <c r="EW2" s="67"/>
      <c r="EX2" s="67"/>
      <c r="EY2" s="67"/>
      <c r="EZ2" s="67"/>
      <c r="FA2" s="67"/>
      <c r="FB2" s="67"/>
      <c r="FC2" s="67"/>
      <c r="FD2" s="67"/>
      <c r="FE2" s="67"/>
      <c r="FF2" s="67"/>
      <c r="FG2" s="67"/>
      <c r="FH2" s="67"/>
      <c r="FI2" s="67"/>
      <c r="FJ2" s="67"/>
      <c r="FK2" s="67"/>
      <c r="FL2" s="67"/>
      <c r="FM2" s="67"/>
      <c r="FN2" s="67"/>
      <c r="FO2" s="67"/>
      <c r="FP2" s="67"/>
      <c r="FQ2" s="67"/>
      <c r="FR2" s="67"/>
      <c r="FS2" s="67"/>
      <c r="FT2" s="67"/>
      <c r="FU2" s="67"/>
      <c r="FV2" s="67"/>
      <c r="FW2" s="67"/>
      <c r="FX2" s="67"/>
      <c r="FY2" s="67"/>
      <c r="FZ2" s="67"/>
      <c r="GA2" s="67"/>
      <c r="GB2" s="67"/>
      <c r="GC2" s="67"/>
      <c r="GD2" s="67"/>
      <c r="GE2" s="67"/>
      <c r="GF2" s="67"/>
      <c r="GG2" s="67"/>
      <c r="GH2" s="67"/>
      <c r="GI2" s="67"/>
      <c r="GJ2" s="67"/>
      <c r="GK2" s="67"/>
      <c r="GL2" s="67"/>
      <c r="GM2" s="67"/>
      <c r="GN2" s="67"/>
      <c r="GO2" s="67"/>
      <c r="GP2" s="67"/>
      <c r="GQ2" s="67"/>
      <c r="GR2" s="67"/>
      <c r="GS2" s="67"/>
      <c r="GT2" s="67"/>
      <c r="GU2" s="67"/>
      <c r="GV2" s="67"/>
      <c r="GW2" s="67"/>
      <c r="GX2" s="67"/>
      <c r="GY2" s="67"/>
      <c r="GZ2" s="67"/>
      <c r="HA2" s="67"/>
      <c r="HB2" s="67"/>
      <c r="HC2" s="67"/>
      <c r="HD2" s="67"/>
      <c r="HE2" s="67"/>
      <c r="HF2" s="67"/>
      <c r="HG2" s="67"/>
      <c r="HH2" s="67"/>
      <c r="HI2" s="67"/>
      <c r="HJ2" s="67"/>
      <c r="HK2" s="67"/>
      <c r="HL2" s="67"/>
      <c r="HM2" s="67"/>
      <c r="HN2" s="67"/>
      <c r="HO2" s="67"/>
      <c r="HP2" s="67"/>
      <c r="HQ2" s="67"/>
      <c r="HR2" s="67"/>
      <c r="HS2" s="67"/>
      <c r="HT2" s="67"/>
      <c r="HU2" s="67"/>
      <c r="HV2" s="67"/>
      <c r="HW2" s="67"/>
      <c r="HX2" s="67"/>
      <c r="HY2" s="67"/>
      <c r="HZ2" s="67"/>
    </row>
    <row r="3" s="30" customFormat="1" ht="22" customHeight="1" spans="1:235">
      <c r="A3" s="9" t="s">
        <v>83</v>
      </c>
      <c r="B3" s="9"/>
      <c r="C3" s="9"/>
      <c r="D3" s="9"/>
      <c r="E3" s="9"/>
      <c r="F3" s="9"/>
      <c r="G3" s="9"/>
      <c r="H3" s="9"/>
      <c r="I3" s="9"/>
      <c r="J3" s="9"/>
      <c r="K3" s="9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  <c r="AC3" s="67"/>
      <c r="AD3" s="67"/>
      <c r="AE3" s="67"/>
      <c r="AF3" s="67"/>
      <c r="AG3" s="67"/>
      <c r="AH3" s="67"/>
      <c r="AI3" s="67"/>
      <c r="AJ3" s="67"/>
      <c r="AK3" s="67"/>
      <c r="AL3" s="67"/>
      <c r="AM3" s="67"/>
      <c r="AN3" s="67"/>
      <c r="AO3" s="67"/>
      <c r="AP3" s="67"/>
      <c r="AQ3" s="67"/>
      <c r="AR3" s="67"/>
      <c r="AS3" s="67"/>
      <c r="AT3" s="67"/>
      <c r="AU3" s="67"/>
      <c r="AV3" s="67"/>
      <c r="AW3" s="67"/>
      <c r="AX3" s="67"/>
      <c r="AY3" s="67"/>
      <c r="AZ3" s="67"/>
      <c r="BA3" s="67"/>
      <c r="BB3" s="67"/>
      <c r="BC3" s="67"/>
      <c r="BD3" s="67"/>
      <c r="BE3" s="67"/>
      <c r="BF3" s="67"/>
      <c r="BG3" s="67"/>
      <c r="BH3" s="67"/>
      <c r="BI3" s="67"/>
      <c r="BJ3" s="67"/>
      <c r="BK3" s="67"/>
      <c r="BL3" s="67"/>
      <c r="BM3" s="67"/>
      <c r="BN3" s="67"/>
      <c r="BO3" s="67"/>
      <c r="BP3" s="67"/>
      <c r="BQ3" s="67"/>
      <c r="BR3" s="67"/>
      <c r="BS3" s="67"/>
      <c r="BT3" s="67"/>
      <c r="BU3" s="67"/>
      <c r="BV3" s="67"/>
      <c r="BW3" s="67"/>
      <c r="BX3" s="67"/>
      <c r="BY3" s="67"/>
      <c r="BZ3" s="67"/>
      <c r="CA3" s="67"/>
      <c r="CB3" s="67"/>
      <c r="CC3" s="67"/>
      <c r="CD3" s="67"/>
      <c r="CE3" s="67"/>
      <c r="CF3" s="67"/>
      <c r="CG3" s="67"/>
      <c r="CH3" s="67"/>
      <c r="CI3" s="67"/>
      <c r="CJ3" s="67"/>
      <c r="CK3" s="67"/>
      <c r="CL3" s="67"/>
      <c r="CM3" s="67"/>
      <c r="CN3" s="67"/>
      <c r="CO3" s="67"/>
      <c r="CP3" s="67"/>
      <c r="CQ3" s="67"/>
      <c r="CR3" s="67"/>
      <c r="CS3" s="67"/>
      <c r="CT3" s="67"/>
      <c r="CU3" s="67"/>
      <c r="CV3" s="67"/>
      <c r="CW3" s="67"/>
      <c r="CX3" s="67"/>
      <c r="CY3" s="67"/>
      <c r="CZ3" s="67"/>
      <c r="DA3" s="67"/>
      <c r="DB3" s="67"/>
      <c r="DC3" s="67"/>
      <c r="DD3" s="67"/>
      <c r="DE3" s="67"/>
      <c r="DF3" s="67"/>
      <c r="DG3" s="67"/>
      <c r="DH3" s="67"/>
      <c r="DI3" s="67"/>
      <c r="DJ3" s="67"/>
      <c r="DK3" s="67"/>
      <c r="DL3" s="67"/>
      <c r="DM3" s="67"/>
      <c r="DN3" s="67"/>
      <c r="DO3" s="67"/>
      <c r="DP3" s="67"/>
      <c r="DQ3" s="67"/>
      <c r="DR3" s="67"/>
      <c r="DS3" s="67"/>
      <c r="DT3" s="67"/>
      <c r="DU3" s="67"/>
      <c r="DV3" s="67"/>
      <c r="DW3" s="67"/>
      <c r="DX3" s="67"/>
      <c r="DY3" s="67"/>
      <c r="DZ3" s="67"/>
      <c r="EA3" s="67"/>
      <c r="EB3" s="67"/>
      <c r="EC3" s="67"/>
      <c r="ED3" s="67"/>
      <c r="EE3" s="67"/>
      <c r="EF3" s="67"/>
      <c r="EG3" s="67"/>
      <c r="EH3" s="67"/>
      <c r="EI3" s="67"/>
      <c r="EJ3" s="67"/>
      <c r="EK3" s="67"/>
      <c r="EL3" s="67"/>
      <c r="EM3" s="67"/>
      <c r="EN3" s="67"/>
      <c r="EO3" s="67"/>
      <c r="EP3" s="67"/>
      <c r="EQ3" s="67"/>
      <c r="ER3" s="67"/>
      <c r="ES3" s="67"/>
      <c r="ET3" s="67"/>
      <c r="EU3" s="67"/>
      <c r="EV3" s="67"/>
      <c r="EW3" s="67"/>
      <c r="EX3" s="67"/>
      <c r="EY3" s="67"/>
      <c r="EZ3" s="67"/>
      <c r="FA3" s="67"/>
      <c r="FB3" s="67"/>
      <c r="FC3" s="67"/>
      <c r="FD3" s="67"/>
      <c r="FE3" s="67"/>
      <c r="FF3" s="67"/>
      <c r="FG3" s="67"/>
      <c r="FH3" s="67"/>
      <c r="FI3" s="67"/>
      <c r="FJ3" s="67"/>
      <c r="FK3" s="67"/>
      <c r="FL3" s="67"/>
      <c r="FM3" s="67"/>
      <c r="FN3" s="67"/>
      <c r="FO3" s="67"/>
      <c r="FP3" s="67"/>
      <c r="FQ3" s="67"/>
      <c r="FR3" s="67"/>
      <c r="FS3" s="67"/>
      <c r="FT3" s="67"/>
      <c r="FU3" s="67"/>
      <c r="FV3" s="67"/>
      <c r="FW3" s="67"/>
      <c r="FX3" s="67"/>
      <c r="FY3" s="67"/>
      <c r="FZ3" s="67"/>
      <c r="GA3" s="67"/>
      <c r="GB3" s="67"/>
      <c r="GC3" s="67"/>
      <c r="GD3" s="67"/>
      <c r="GE3" s="67"/>
      <c r="GF3" s="67"/>
      <c r="GG3" s="67"/>
      <c r="GH3" s="67"/>
      <c r="GI3" s="67"/>
      <c r="GJ3" s="67"/>
      <c r="GK3" s="67"/>
      <c r="GL3" s="67"/>
      <c r="GM3" s="67"/>
      <c r="GN3" s="67"/>
      <c r="GO3" s="67"/>
      <c r="GP3" s="67"/>
      <c r="GQ3" s="67"/>
      <c r="GR3" s="67"/>
      <c r="GS3" s="67"/>
      <c r="GT3" s="67"/>
      <c r="GU3" s="67"/>
      <c r="GV3" s="67"/>
      <c r="GW3" s="67"/>
      <c r="GX3" s="67"/>
      <c r="GY3" s="67"/>
      <c r="GZ3" s="67"/>
      <c r="HA3" s="67"/>
      <c r="HB3" s="67"/>
      <c r="HC3" s="67"/>
      <c r="HD3" s="67"/>
      <c r="HE3" s="67"/>
      <c r="HF3" s="67"/>
      <c r="HG3" s="67"/>
      <c r="HH3" s="67"/>
      <c r="HI3" s="67"/>
      <c r="HJ3" s="67"/>
      <c r="HK3" s="67"/>
      <c r="HL3" s="67"/>
      <c r="HM3" s="67"/>
      <c r="HN3" s="67"/>
      <c r="HO3" s="67"/>
      <c r="HP3" s="67"/>
      <c r="HQ3" s="67"/>
      <c r="HR3" s="67"/>
      <c r="HS3" s="67"/>
      <c r="HT3" s="67"/>
      <c r="HU3" s="67"/>
      <c r="HV3" s="67"/>
      <c r="HW3" s="67"/>
      <c r="HX3" s="67"/>
      <c r="HY3" s="67"/>
      <c r="HZ3" s="67"/>
      <c r="IA3" s="67"/>
    </row>
    <row r="4" s="30" customFormat="1" ht="32" customHeight="1" spans="1:234">
      <c r="A4" s="10" t="s">
        <v>84</v>
      </c>
      <c r="B4" s="11" t="s">
        <v>85</v>
      </c>
      <c r="C4" s="11" t="s">
        <v>86</v>
      </c>
      <c r="D4" s="11"/>
      <c r="E4" s="11"/>
      <c r="F4" s="11"/>
      <c r="G4" s="11"/>
      <c r="H4" s="12" t="s">
        <v>87</v>
      </c>
      <c r="I4" s="11" t="s">
        <v>88</v>
      </c>
      <c r="J4" s="41" t="s">
        <v>89</v>
      </c>
      <c r="K4" s="68" t="s">
        <v>90</v>
      </c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67"/>
      <c r="Y4" s="67"/>
      <c r="Z4" s="67"/>
      <c r="AA4" s="67"/>
      <c r="AB4" s="67"/>
      <c r="AC4" s="67"/>
      <c r="AD4" s="67"/>
      <c r="AE4" s="67"/>
      <c r="AF4" s="67"/>
      <c r="AG4" s="67"/>
      <c r="AH4" s="67"/>
      <c r="AI4" s="67"/>
      <c r="AJ4" s="67"/>
      <c r="AK4" s="67"/>
      <c r="AL4" s="67"/>
      <c r="AM4" s="67"/>
      <c r="AN4" s="67"/>
      <c r="AO4" s="67"/>
      <c r="AP4" s="67"/>
      <c r="AQ4" s="67"/>
      <c r="AR4" s="67"/>
      <c r="AS4" s="67"/>
      <c r="AT4" s="67"/>
      <c r="AU4" s="67"/>
      <c r="AV4" s="67"/>
      <c r="AW4" s="67"/>
      <c r="AX4" s="67"/>
      <c r="AY4" s="67"/>
      <c r="AZ4" s="67"/>
      <c r="BA4" s="67"/>
      <c r="BB4" s="67"/>
      <c r="BC4" s="67"/>
      <c r="BD4" s="67"/>
      <c r="BE4" s="67"/>
      <c r="BF4" s="67"/>
      <c r="BG4" s="67"/>
      <c r="BH4" s="67"/>
      <c r="BI4" s="67"/>
      <c r="BJ4" s="67"/>
      <c r="BK4" s="67"/>
      <c r="BL4" s="67"/>
      <c r="BM4" s="67"/>
      <c r="BN4" s="67"/>
      <c r="BO4" s="67"/>
      <c r="BP4" s="67"/>
      <c r="BQ4" s="67"/>
      <c r="BR4" s="67"/>
      <c r="BS4" s="67"/>
      <c r="BT4" s="67"/>
      <c r="BU4" s="67"/>
      <c r="BV4" s="67"/>
      <c r="BW4" s="67"/>
      <c r="BX4" s="67"/>
      <c r="BY4" s="67"/>
      <c r="BZ4" s="67"/>
      <c r="CA4" s="67"/>
      <c r="CB4" s="67"/>
      <c r="CC4" s="67"/>
      <c r="CD4" s="67"/>
      <c r="CE4" s="67"/>
      <c r="CF4" s="67"/>
      <c r="CG4" s="67"/>
      <c r="CH4" s="67"/>
      <c r="CI4" s="67"/>
      <c r="CJ4" s="67"/>
      <c r="CK4" s="67"/>
      <c r="CL4" s="67"/>
      <c r="CM4" s="67"/>
      <c r="CN4" s="67"/>
      <c r="CO4" s="67"/>
      <c r="CP4" s="67"/>
      <c r="CQ4" s="67"/>
      <c r="CR4" s="67"/>
      <c r="CS4" s="67"/>
      <c r="CT4" s="67"/>
      <c r="CU4" s="67"/>
      <c r="CV4" s="67"/>
      <c r="CW4" s="67"/>
      <c r="CX4" s="67"/>
      <c r="CY4" s="67"/>
      <c r="CZ4" s="67"/>
      <c r="DA4" s="67"/>
      <c r="DB4" s="67"/>
      <c r="DC4" s="67"/>
      <c r="DD4" s="67"/>
      <c r="DE4" s="67"/>
      <c r="DF4" s="67"/>
      <c r="DG4" s="67"/>
      <c r="DH4" s="67"/>
      <c r="DI4" s="67"/>
      <c r="DJ4" s="67"/>
      <c r="DK4" s="67"/>
      <c r="DL4" s="67"/>
      <c r="DM4" s="67"/>
      <c r="DN4" s="67"/>
      <c r="DO4" s="67"/>
      <c r="DP4" s="67"/>
      <c r="DQ4" s="67"/>
      <c r="DR4" s="67"/>
      <c r="DS4" s="67"/>
      <c r="DT4" s="67"/>
      <c r="DU4" s="67"/>
      <c r="DV4" s="67"/>
      <c r="DW4" s="67"/>
      <c r="DX4" s="67"/>
      <c r="DY4" s="67"/>
      <c r="DZ4" s="67"/>
      <c r="EA4" s="67"/>
      <c r="EB4" s="67"/>
      <c r="EC4" s="67"/>
      <c r="ED4" s="67"/>
      <c r="EE4" s="67"/>
      <c r="EF4" s="67"/>
      <c r="EG4" s="67"/>
      <c r="EH4" s="67"/>
      <c r="EI4" s="67"/>
      <c r="EJ4" s="67"/>
      <c r="EK4" s="67"/>
      <c r="EL4" s="67"/>
      <c r="EM4" s="67"/>
      <c r="EN4" s="67"/>
      <c r="EO4" s="67"/>
      <c r="EP4" s="67"/>
      <c r="EQ4" s="67"/>
      <c r="ER4" s="67"/>
      <c r="ES4" s="67"/>
      <c r="ET4" s="67"/>
      <c r="EU4" s="67"/>
      <c r="EV4" s="67"/>
      <c r="EW4" s="67"/>
      <c r="EX4" s="67"/>
      <c r="EY4" s="67"/>
      <c r="EZ4" s="67"/>
      <c r="FA4" s="67"/>
      <c r="FB4" s="67"/>
      <c r="FC4" s="67"/>
      <c r="FD4" s="67"/>
      <c r="FE4" s="67"/>
      <c r="FF4" s="67"/>
      <c r="FG4" s="67"/>
      <c r="FH4" s="67"/>
      <c r="FI4" s="67"/>
      <c r="FJ4" s="67"/>
      <c r="FK4" s="67"/>
      <c r="FL4" s="67"/>
      <c r="FM4" s="67"/>
      <c r="FN4" s="67"/>
      <c r="FO4" s="67"/>
      <c r="FP4" s="67"/>
      <c r="FQ4" s="67"/>
      <c r="FR4" s="67"/>
      <c r="FS4" s="67"/>
      <c r="FT4" s="67"/>
      <c r="FU4" s="67"/>
      <c r="FV4" s="67"/>
      <c r="FW4" s="67"/>
      <c r="FX4" s="67"/>
      <c r="FY4" s="67"/>
      <c r="FZ4" s="67"/>
      <c r="GA4" s="67"/>
      <c r="GB4" s="67"/>
      <c r="GC4" s="67"/>
      <c r="GD4" s="67"/>
      <c r="GE4" s="67"/>
      <c r="GF4" s="67"/>
      <c r="GG4" s="67"/>
      <c r="GH4" s="67"/>
      <c r="GI4" s="67"/>
      <c r="GJ4" s="67"/>
      <c r="GK4" s="67"/>
      <c r="GL4" s="67"/>
      <c r="GM4" s="67"/>
      <c r="GN4" s="67"/>
      <c r="GO4" s="67"/>
      <c r="GP4" s="67"/>
      <c r="GQ4" s="67"/>
      <c r="GR4" s="67"/>
      <c r="GS4" s="67"/>
      <c r="GT4" s="67"/>
      <c r="GU4" s="67"/>
      <c r="GV4" s="67"/>
      <c r="GW4" s="67"/>
      <c r="GX4" s="67"/>
      <c r="GY4" s="67"/>
      <c r="GZ4" s="67"/>
      <c r="HA4" s="67"/>
      <c r="HB4" s="67"/>
      <c r="HC4" s="67"/>
      <c r="HD4" s="67"/>
      <c r="HE4" s="67"/>
      <c r="HF4" s="67"/>
      <c r="HG4" s="67"/>
      <c r="HH4" s="67"/>
      <c r="HI4" s="67"/>
      <c r="HJ4" s="67"/>
      <c r="HK4" s="67"/>
      <c r="HL4" s="67"/>
      <c r="HM4" s="67"/>
      <c r="HN4" s="67"/>
      <c r="HO4" s="67"/>
      <c r="HP4" s="67"/>
      <c r="HQ4" s="67"/>
      <c r="HR4" s="67"/>
      <c r="HS4" s="67"/>
      <c r="HT4" s="67"/>
      <c r="HU4" s="67"/>
      <c r="HV4" s="67"/>
      <c r="HW4" s="67"/>
      <c r="HX4" s="67"/>
      <c r="HY4" s="67"/>
      <c r="HZ4" s="67"/>
    </row>
    <row r="5" s="30" customFormat="1" ht="22" customHeight="1" spans="1:234">
      <c r="A5" s="10">
        <v>1</v>
      </c>
      <c r="B5" s="10" t="s">
        <v>172</v>
      </c>
      <c r="C5" s="13" t="s">
        <v>173</v>
      </c>
      <c r="D5" s="14"/>
      <c r="E5" s="14"/>
      <c r="F5" s="14"/>
      <c r="G5" s="15"/>
      <c r="H5" s="16">
        <f>20.5*8.3</f>
        <v>170.15</v>
      </c>
      <c r="I5" s="12">
        <v>714</v>
      </c>
      <c r="J5" s="43">
        <f>H5*I5</f>
        <v>121487</v>
      </c>
      <c r="K5" s="16" t="s">
        <v>174</v>
      </c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7"/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/>
      <c r="BI5" s="67"/>
      <c r="BJ5" s="67"/>
      <c r="BK5" s="67"/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67"/>
      <c r="BX5" s="67"/>
      <c r="BY5" s="67"/>
      <c r="BZ5" s="67"/>
      <c r="CA5" s="67"/>
      <c r="CB5" s="67"/>
      <c r="CC5" s="67"/>
      <c r="CD5" s="67"/>
      <c r="CE5" s="67"/>
      <c r="CF5" s="67"/>
      <c r="CG5" s="67"/>
      <c r="CH5" s="67"/>
      <c r="CI5" s="67"/>
      <c r="CJ5" s="67"/>
      <c r="CK5" s="67"/>
      <c r="CL5" s="67"/>
      <c r="CM5" s="67"/>
      <c r="CN5" s="67"/>
      <c r="CO5" s="67"/>
      <c r="CP5" s="67"/>
      <c r="CQ5" s="67"/>
      <c r="CR5" s="67"/>
      <c r="CS5" s="67"/>
      <c r="CT5" s="67"/>
      <c r="CU5" s="67"/>
      <c r="CV5" s="67"/>
      <c r="CW5" s="67"/>
      <c r="CX5" s="67"/>
      <c r="CY5" s="67"/>
      <c r="CZ5" s="67"/>
      <c r="DA5" s="67"/>
      <c r="DB5" s="67"/>
      <c r="DC5" s="67"/>
      <c r="DD5" s="67"/>
      <c r="DE5" s="67"/>
      <c r="DF5" s="67"/>
      <c r="DG5" s="67"/>
      <c r="DH5" s="67"/>
      <c r="DI5" s="67"/>
      <c r="DJ5" s="67"/>
      <c r="DK5" s="67"/>
      <c r="DL5" s="67"/>
      <c r="DM5" s="67"/>
      <c r="DN5" s="67"/>
      <c r="DO5" s="67"/>
      <c r="DP5" s="67"/>
      <c r="DQ5" s="67"/>
      <c r="DR5" s="67"/>
      <c r="DS5" s="67"/>
      <c r="DT5" s="67"/>
      <c r="DU5" s="67"/>
      <c r="DV5" s="67"/>
      <c r="DW5" s="67"/>
      <c r="DX5" s="67"/>
      <c r="DY5" s="67"/>
      <c r="DZ5" s="67"/>
      <c r="EA5" s="67"/>
      <c r="EB5" s="67"/>
      <c r="EC5" s="67"/>
      <c r="ED5" s="67"/>
      <c r="EE5" s="67"/>
      <c r="EF5" s="67"/>
      <c r="EG5" s="67"/>
      <c r="EH5" s="67"/>
      <c r="EI5" s="67"/>
      <c r="EJ5" s="67"/>
      <c r="EK5" s="67"/>
      <c r="EL5" s="67"/>
      <c r="EM5" s="67"/>
      <c r="EN5" s="67"/>
      <c r="EO5" s="67"/>
      <c r="EP5" s="67"/>
      <c r="EQ5" s="67"/>
      <c r="ER5" s="67"/>
      <c r="ES5" s="67"/>
      <c r="ET5" s="67"/>
      <c r="EU5" s="67"/>
      <c r="EV5" s="67"/>
      <c r="EW5" s="67"/>
      <c r="EX5" s="67"/>
      <c r="EY5" s="67"/>
      <c r="EZ5" s="67"/>
      <c r="FA5" s="67"/>
      <c r="FB5" s="67"/>
      <c r="FC5" s="67"/>
      <c r="FD5" s="67"/>
      <c r="FE5" s="67"/>
      <c r="FF5" s="67"/>
      <c r="FG5" s="67"/>
      <c r="FH5" s="67"/>
      <c r="FI5" s="67"/>
      <c r="FJ5" s="67"/>
      <c r="FK5" s="67"/>
      <c r="FL5" s="67"/>
      <c r="FM5" s="67"/>
      <c r="FN5" s="67"/>
      <c r="FO5" s="67"/>
      <c r="FP5" s="67"/>
      <c r="FQ5" s="67"/>
      <c r="FR5" s="67"/>
      <c r="FS5" s="67"/>
      <c r="FT5" s="67"/>
      <c r="FU5" s="67"/>
      <c r="FV5" s="67"/>
      <c r="FW5" s="67"/>
      <c r="FX5" s="67"/>
      <c r="FY5" s="67"/>
      <c r="FZ5" s="67"/>
      <c r="GA5" s="67"/>
      <c r="GB5" s="67"/>
      <c r="GC5" s="67"/>
      <c r="GD5" s="67"/>
      <c r="GE5" s="67"/>
      <c r="GF5" s="67"/>
      <c r="GG5" s="67"/>
      <c r="GH5" s="67"/>
      <c r="GI5" s="67"/>
      <c r="GJ5" s="67"/>
      <c r="GK5" s="67"/>
      <c r="GL5" s="67"/>
      <c r="GM5" s="67"/>
      <c r="GN5" s="67"/>
      <c r="GO5" s="67"/>
      <c r="GP5" s="67"/>
      <c r="GQ5" s="67"/>
      <c r="GR5" s="67"/>
      <c r="GS5" s="67"/>
      <c r="GT5" s="67"/>
      <c r="GU5" s="67"/>
      <c r="GV5" s="67"/>
      <c r="GW5" s="67"/>
      <c r="GX5" s="67"/>
      <c r="GY5" s="67"/>
      <c r="GZ5" s="67"/>
      <c r="HA5" s="67"/>
      <c r="HB5" s="67"/>
      <c r="HC5" s="67"/>
      <c r="HD5" s="67"/>
      <c r="HE5" s="67"/>
      <c r="HF5" s="67"/>
      <c r="HG5" s="67"/>
      <c r="HH5" s="67"/>
      <c r="HI5" s="67"/>
      <c r="HJ5" s="67"/>
      <c r="HK5" s="67"/>
      <c r="HL5" s="67"/>
      <c r="HM5" s="67"/>
      <c r="HN5" s="67"/>
      <c r="HO5" s="67"/>
      <c r="HP5" s="67"/>
      <c r="HQ5" s="67"/>
      <c r="HR5" s="67"/>
      <c r="HS5" s="67"/>
      <c r="HT5" s="67"/>
      <c r="HU5" s="67"/>
      <c r="HV5" s="67"/>
      <c r="HW5" s="67"/>
      <c r="HX5" s="67"/>
      <c r="HY5" s="67"/>
      <c r="HZ5" s="67"/>
    </row>
    <row r="6" s="30" customFormat="1" ht="22" customHeight="1" spans="1:234">
      <c r="A6" s="10"/>
      <c r="B6" s="10"/>
      <c r="C6" s="13"/>
      <c r="D6" s="14"/>
      <c r="E6" s="14"/>
      <c r="F6" s="14"/>
      <c r="G6" s="15"/>
      <c r="H6" s="16"/>
      <c r="I6" s="12"/>
      <c r="J6" s="43"/>
      <c r="K6" s="68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67"/>
      <c r="AE6" s="67"/>
      <c r="AF6" s="67"/>
      <c r="AG6" s="67"/>
      <c r="AH6" s="67"/>
      <c r="AI6" s="67"/>
      <c r="AJ6" s="67"/>
      <c r="AK6" s="67"/>
      <c r="AL6" s="67"/>
      <c r="AM6" s="67"/>
      <c r="AN6" s="67"/>
      <c r="AO6" s="67"/>
      <c r="AP6" s="67"/>
      <c r="AQ6" s="67"/>
      <c r="AR6" s="67"/>
      <c r="AS6" s="67"/>
      <c r="AT6" s="67"/>
      <c r="AU6" s="67"/>
      <c r="AV6" s="67"/>
      <c r="AW6" s="67"/>
      <c r="AX6" s="67"/>
      <c r="AY6" s="67"/>
      <c r="AZ6" s="67"/>
      <c r="BA6" s="67"/>
      <c r="BB6" s="67"/>
      <c r="BC6" s="67"/>
      <c r="BD6" s="67"/>
      <c r="BE6" s="67"/>
      <c r="BF6" s="67"/>
      <c r="BG6" s="67"/>
      <c r="BH6" s="67"/>
      <c r="BI6" s="67"/>
      <c r="BJ6" s="67"/>
      <c r="BK6" s="67"/>
      <c r="BL6" s="67"/>
      <c r="BM6" s="67"/>
      <c r="BN6" s="67"/>
      <c r="BO6" s="67"/>
      <c r="BP6" s="67"/>
      <c r="BQ6" s="67"/>
      <c r="BR6" s="67"/>
      <c r="BS6" s="67"/>
      <c r="BT6" s="67"/>
      <c r="BU6" s="67"/>
      <c r="BV6" s="67"/>
      <c r="BW6" s="67"/>
      <c r="BX6" s="67"/>
      <c r="BY6" s="67"/>
      <c r="BZ6" s="67"/>
      <c r="CA6" s="67"/>
      <c r="CB6" s="67"/>
      <c r="CC6" s="67"/>
      <c r="CD6" s="67"/>
      <c r="CE6" s="67"/>
      <c r="CF6" s="67"/>
      <c r="CG6" s="67"/>
      <c r="CH6" s="67"/>
      <c r="CI6" s="67"/>
      <c r="CJ6" s="67"/>
      <c r="CK6" s="67"/>
      <c r="CL6" s="67"/>
      <c r="CM6" s="67"/>
      <c r="CN6" s="67"/>
      <c r="CO6" s="67"/>
      <c r="CP6" s="67"/>
      <c r="CQ6" s="67"/>
      <c r="CR6" s="67"/>
      <c r="CS6" s="67"/>
      <c r="CT6" s="67"/>
      <c r="CU6" s="67"/>
      <c r="CV6" s="67"/>
      <c r="CW6" s="67"/>
      <c r="CX6" s="67"/>
      <c r="CY6" s="67"/>
      <c r="CZ6" s="67"/>
      <c r="DA6" s="67"/>
      <c r="DB6" s="67"/>
      <c r="DC6" s="67"/>
      <c r="DD6" s="67"/>
      <c r="DE6" s="67"/>
      <c r="DF6" s="67"/>
      <c r="DG6" s="67"/>
      <c r="DH6" s="67"/>
      <c r="DI6" s="67"/>
      <c r="DJ6" s="67"/>
      <c r="DK6" s="67"/>
      <c r="DL6" s="67"/>
      <c r="DM6" s="67"/>
      <c r="DN6" s="67"/>
      <c r="DO6" s="67"/>
      <c r="DP6" s="67"/>
      <c r="DQ6" s="67"/>
      <c r="DR6" s="67"/>
      <c r="DS6" s="67"/>
      <c r="DT6" s="67"/>
      <c r="DU6" s="67"/>
      <c r="DV6" s="67"/>
      <c r="DW6" s="67"/>
      <c r="DX6" s="67"/>
      <c r="DY6" s="67"/>
      <c r="DZ6" s="67"/>
      <c r="EA6" s="67"/>
      <c r="EB6" s="67"/>
      <c r="EC6" s="67"/>
      <c r="ED6" s="67"/>
      <c r="EE6" s="67"/>
      <c r="EF6" s="67"/>
      <c r="EG6" s="67"/>
      <c r="EH6" s="67"/>
      <c r="EI6" s="67"/>
      <c r="EJ6" s="67"/>
      <c r="EK6" s="67"/>
      <c r="EL6" s="67"/>
      <c r="EM6" s="67"/>
      <c r="EN6" s="67"/>
      <c r="EO6" s="67"/>
      <c r="EP6" s="67"/>
      <c r="EQ6" s="67"/>
      <c r="ER6" s="67"/>
      <c r="ES6" s="67"/>
      <c r="ET6" s="67"/>
      <c r="EU6" s="67"/>
      <c r="EV6" s="67"/>
      <c r="EW6" s="67"/>
      <c r="EX6" s="67"/>
      <c r="EY6" s="67"/>
      <c r="EZ6" s="67"/>
      <c r="FA6" s="67"/>
      <c r="FB6" s="67"/>
      <c r="FC6" s="67"/>
      <c r="FD6" s="67"/>
      <c r="FE6" s="67"/>
      <c r="FF6" s="67"/>
      <c r="FG6" s="67"/>
      <c r="FH6" s="67"/>
      <c r="FI6" s="67"/>
      <c r="FJ6" s="67"/>
      <c r="FK6" s="67"/>
      <c r="FL6" s="67"/>
      <c r="FM6" s="67"/>
      <c r="FN6" s="67"/>
      <c r="FO6" s="67"/>
      <c r="FP6" s="67"/>
      <c r="FQ6" s="67"/>
      <c r="FR6" s="67"/>
      <c r="FS6" s="67"/>
      <c r="FT6" s="67"/>
      <c r="FU6" s="67"/>
      <c r="FV6" s="67"/>
      <c r="FW6" s="67"/>
      <c r="FX6" s="67"/>
      <c r="FY6" s="67"/>
      <c r="FZ6" s="67"/>
      <c r="GA6" s="67"/>
      <c r="GB6" s="67"/>
      <c r="GC6" s="67"/>
      <c r="GD6" s="67"/>
      <c r="GE6" s="67"/>
      <c r="GF6" s="67"/>
      <c r="GG6" s="67"/>
      <c r="GH6" s="67"/>
      <c r="GI6" s="67"/>
      <c r="GJ6" s="67"/>
      <c r="GK6" s="67"/>
      <c r="GL6" s="67"/>
      <c r="GM6" s="67"/>
      <c r="GN6" s="67"/>
      <c r="GO6" s="67"/>
      <c r="GP6" s="67"/>
      <c r="GQ6" s="67"/>
      <c r="GR6" s="67"/>
      <c r="GS6" s="67"/>
      <c r="GT6" s="67"/>
      <c r="GU6" s="67"/>
      <c r="GV6" s="67"/>
      <c r="GW6" s="67"/>
      <c r="GX6" s="67"/>
      <c r="GY6" s="67"/>
      <c r="GZ6" s="67"/>
      <c r="HA6" s="67"/>
      <c r="HB6" s="67"/>
      <c r="HC6" s="67"/>
      <c r="HD6" s="67"/>
      <c r="HE6" s="67"/>
      <c r="HF6" s="67"/>
      <c r="HG6" s="67"/>
      <c r="HH6" s="67"/>
      <c r="HI6" s="67"/>
      <c r="HJ6" s="67"/>
      <c r="HK6" s="67"/>
      <c r="HL6" s="67"/>
      <c r="HM6" s="67"/>
      <c r="HN6" s="67"/>
      <c r="HO6" s="67"/>
      <c r="HP6" s="67"/>
      <c r="HQ6" s="67"/>
      <c r="HR6" s="67"/>
      <c r="HS6" s="67"/>
      <c r="HT6" s="67"/>
      <c r="HU6" s="67"/>
      <c r="HV6" s="67"/>
      <c r="HW6" s="67"/>
      <c r="HX6" s="67"/>
      <c r="HY6" s="67"/>
      <c r="HZ6" s="67"/>
    </row>
    <row r="7" s="30" customFormat="1" ht="22" customHeight="1" spans="1:234">
      <c r="A7" s="10"/>
      <c r="B7" s="10"/>
      <c r="C7" s="18" t="s">
        <v>99</v>
      </c>
      <c r="D7" s="19"/>
      <c r="E7" s="19"/>
      <c r="F7" s="19"/>
      <c r="G7" s="20"/>
      <c r="H7" s="16">
        <f>SUM(H5:H6)</f>
        <v>170.15</v>
      </c>
      <c r="I7" s="12"/>
      <c r="J7" s="43">
        <f>SUM(J5:J6)</f>
        <v>121487</v>
      </c>
      <c r="K7" s="68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67"/>
      <c r="Y7" s="67"/>
      <c r="Z7" s="67"/>
      <c r="AA7" s="67"/>
      <c r="AB7" s="67"/>
      <c r="AC7" s="67"/>
      <c r="AD7" s="67"/>
      <c r="AE7" s="67"/>
      <c r="AF7" s="67"/>
      <c r="AG7" s="67"/>
      <c r="AH7" s="67"/>
      <c r="AI7" s="67"/>
      <c r="AJ7" s="67"/>
      <c r="AK7" s="67"/>
      <c r="AL7" s="67"/>
      <c r="AM7" s="67"/>
      <c r="AN7" s="67"/>
      <c r="AO7" s="67"/>
      <c r="AP7" s="67"/>
      <c r="AQ7" s="67"/>
      <c r="AR7" s="67"/>
      <c r="AS7" s="67"/>
      <c r="AT7" s="67"/>
      <c r="AU7" s="67"/>
      <c r="AV7" s="67"/>
      <c r="AW7" s="67"/>
      <c r="AX7" s="67"/>
      <c r="AY7" s="67"/>
      <c r="AZ7" s="67"/>
      <c r="BA7" s="67"/>
      <c r="BB7" s="67"/>
      <c r="BC7" s="67"/>
      <c r="BD7" s="67"/>
      <c r="BE7" s="67"/>
      <c r="BF7" s="67"/>
      <c r="BG7" s="67"/>
      <c r="BH7" s="67"/>
      <c r="BI7" s="67"/>
      <c r="BJ7" s="67"/>
      <c r="BK7" s="67"/>
      <c r="BL7" s="67"/>
      <c r="BM7" s="67"/>
      <c r="BN7" s="67"/>
      <c r="BO7" s="67"/>
      <c r="BP7" s="67"/>
      <c r="BQ7" s="67"/>
      <c r="BR7" s="67"/>
      <c r="BS7" s="67"/>
      <c r="BT7" s="67"/>
      <c r="BU7" s="67"/>
      <c r="BV7" s="67"/>
      <c r="BW7" s="67"/>
      <c r="BX7" s="67"/>
      <c r="BY7" s="67"/>
      <c r="BZ7" s="67"/>
      <c r="CA7" s="67"/>
      <c r="CB7" s="67"/>
      <c r="CC7" s="67"/>
      <c r="CD7" s="67"/>
      <c r="CE7" s="67"/>
      <c r="CF7" s="67"/>
      <c r="CG7" s="67"/>
      <c r="CH7" s="67"/>
      <c r="CI7" s="67"/>
      <c r="CJ7" s="67"/>
      <c r="CK7" s="67"/>
      <c r="CL7" s="67"/>
      <c r="CM7" s="67"/>
      <c r="CN7" s="67"/>
      <c r="CO7" s="67"/>
      <c r="CP7" s="67"/>
      <c r="CQ7" s="67"/>
      <c r="CR7" s="67"/>
      <c r="CS7" s="67"/>
      <c r="CT7" s="67"/>
      <c r="CU7" s="67"/>
      <c r="CV7" s="67"/>
      <c r="CW7" s="67"/>
      <c r="CX7" s="67"/>
      <c r="CY7" s="67"/>
      <c r="CZ7" s="67"/>
      <c r="DA7" s="67"/>
      <c r="DB7" s="67"/>
      <c r="DC7" s="67"/>
      <c r="DD7" s="67"/>
      <c r="DE7" s="67"/>
      <c r="DF7" s="67"/>
      <c r="DG7" s="67"/>
      <c r="DH7" s="67"/>
      <c r="DI7" s="67"/>
      <c r="DJ7" s="67"/>
      <c r="DK7" s="67"/>
      <c r="DL7" s="67"/>
      <c r="DM7" s="67"/>
      <c r="DN7" s="67"/>
      <c r="DO7" s="67"/>
      <c r="DP7" s="67"/>
      <c r="DQ7" s="67"/>
      <c r="DR7" s="67"/>
      <c r="DS7" s="67"/>
      <c r="DT7" s="67"/>
      <c r="DU7" s="67"/>
      <c r="DV7" s="67"/>
      <c r="DW7" s="67"/>
      <c r="DX7" s="67"/>
      <c r="DY7" s="67"/>
      <c r="DZ7" s="67"/>
      <c r="EA7" s="67"/>
      <c r="EB7" s="67"/>
      <c r="EC7" s="67"/>
      <c r="ED7" s="67"/>
      <c r="EE7" s="67"/>
      <c r="EF7" s="67"/>
      <c r="EG7" s="67"/>
      <c r="EH7" s="67"/>
      <c r="EI7" s="67"/>
      <c r="EJ7" s="67"/>
      <c r="EK7" s="67"/>
      <c r="EL7" s="67"/>
      <c r="EM7" s="67"/>
      <c r="EN7" s="67"/>
      <c r="EO7" s="67"/>
      <c r="EP7" s="67"/>
      <c r="EQ7" s="67"/>
      <c r="ER7" s="67"/>
      <c r="ES7" s="67"/>
      <c r="ET7" s="67"/>
      <c r="EU7" s="67"/>
      <c r="EV7" s="67"/>
      <c r="EW7" s="67"/>
      <c r="EX7" s="67"/>
      <c r="EY7" s="67"/>
      <c r="EZ7" s="67"/>
      <c r="FA7" s="67"/>
      <c r="FB7" s="67"/>
      <c r="FC7" s="67"/>
      <c r="FD7" s="67"/>
      <c r="FE7" s="67"/>
      <c r="FF7" s="67"/>
      <c r="FG7" s="67"/>
      <c r="FH7" s="67"/>
      <c r="FI7" s="67"/>
      <c r="FJ7" s="67"/>
      <c r="FK7" s="67"/>
      <c r="FL7" s="67"/>
      <c r="FM7" s="67"/>
      <c r="FN7" s="67"/>
      <c r="FO7" s="67"/>
      <c r="FP7" s="67"/>
      <c r="FQ7" s="67"/>
      <c r="FR7" s="67"/>
      <c r="FS7" s="67"/>
      <c r="FT7" s="67"/>
      <c r="FU7" s="67"/>
      <c r="FV7" s="67"/>
      <c r="FW7" s="67"/>
      <c r="FX7" s="67"/>
      <c r="FY7" s="67"/>
      <c r="FZ7" s="67"/>
      <c r="GA7" s="67"/>
      <c r="GB7" s="67"/>
      <c r="GC7" s="67"/>
      <c r="GD7" s="67"/>
      <c r="GE7" s="67"/>
      <c r="GF7" s="67"/>
      <c r="GG7" s="67"/>
      <c r="GH7" s="67"/>
      <c r="GI7" s="67"/>
      <c r="GJ7" s="67"/>
      <c r="GK7" s="67"/>
      <c r="GL7" s="67"/>
      <c r="GM7" s="67"/>
      <c r="GN7" s="67"/>
      <c r="GO7" s="67"/>
      <c r="GP7" s="67"/>
      <c r="GQ7" s="67"/>
      <c r="GR7" s="67"/>
      <c r="GS7" s="67"/>
      <c r="GT7" s="67"/>
      <c r="GU7" s="67"/>
      <c r="GV7" s="67"/>
      <c r="GW7" s="67"/>
      <c r="GX7" s="67"/>
      <c r="GY7" s="67"/>
      <c r="GZ7" s="67"/>
      <c r="HA7" s="67"/>
      <c r="HB7" s="67"/>
      <c r="HC7" s="67"/>
      <c r="HD7" s="67"/>
      <c r="HE7" s="67"/>
      <c r="HF7" s="67"/>
      <c r="HG7" s="67"/>
      <c r="HH7" s="67"/>
      <c r="HI7" s="67"/>
      <c r="HJ7" s="67"/>
      <c r="HK7" s="67"/>
      <c r="HL7" s="67"/>
      <c r="HM7" s="67"/>
      <c r="HN7" s="67"/>
      <c r="HO7" s="67"/>
      <c r="HP7" s="67"/>
      <c r="HQ7" s="67"/>
      <c r="HR7" s="67"/>
      <c r="HS7" s="67"/>
      <c r="HT7" s="67"/>
      <c r="HU7" s="67"/>
      <c r="HV7" s="67"/>
      <c r="HW7" s="67"/>
      <c r="HX7" s="67"/>
      <c r="HY7" s="67"/>
      <c r="HZ7" s="67"/>
    </row>
    <row r="8" s="59" customFormat="1" ht="22" customHeight="1" spans="1:11">
      <c r="A8" s="64" t="s">
        <v>138</v>
      </c>
      <c r="B8" s="65"/>
      <c r="C8" s="65"/>
      <c r="D8" s="65"/>
      <c r="E8" s="65"/>
      <c r="F8" s="65"/>
      <c r="G8" s="65"/>
      <c r="H8" s="65"/>
      <c r="I8" s="65"/>
      <c r="J8" s="65"/>
      <c r="K8" s="70"/>
    </row>
    <row r="9" s="30" customFormat="1" ht="22" customHeight="1" spans="1:11">
      <c r="A9" s="10" t="s">
        <v>101</v>
      </c>
      <c r="B9" s="11" t="s">
        <v>102</v>
      </c>
      <c r="C9" s="16" t="s">
        <v>103</v>
      </c>
      <c r="D9" s="16"/>
      <c r="E9" s="16"/>
      <c r="F9" s="16"/>
      <c r="G9" s="16" t="s">
        <v>104</v>
      </c>
      <c r="H9" s="12" t="s">
        <v>105</v>
      </c>
      <c r="I9" s="11" t="s">
        <v>88</v>
      </c>
      <c r="J9" s="41" t="s">
        <v>89</v>
      </c>
      <c r="K9" s="10" t="s">
        <v>106</v>
      </c>
    </row>
    <row r="10" s="30" customFormat="1" ht="22" customHeight="1" spans="1:234">
      <c r="A10" s="6"/>
      <c r="B10" s="10"/>
      <c r="C10" s="10"/>
      <c r="D10" s="10"/>
      <c r="E10" s="10"/>
      <c r="F10" s="10"/>
      <c r="G10" s="16"/>
      <c r="H10" s="69"/>
      <c r="I10" s="73"/>
      <c r="J10" s="40"/>
      <c r="K10" s="74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67"/>
      <c r="Y10" s="67"/>
      <c r="Z10" s="67"/>
      <c r="AA10" s="67"/>
      <c r="AB10" s="67"/>
      <c r="AC10" s="67"/>
      <c r="AD10" s="67"/>
      <c r="AE10" s="67"/>
      <c r="AF10" s="67"/>
      <c r="AG10" s="67"/>
      <c r="AH10" s="67"/>
      <c r="AI10" s="67"/>
      <c r="AJ10" s="67"/>
      <c r="AK10" s="67"/>
      <c r="AL10" s="67"/>
      <c r="AM10" s="67"/>
      <c r="AN10" s="67"/>
      <c r="AO10" s="67"/>
      <c r="AP10" s="67"/>
      <c r="AQ10" s="67"/>
      <c r="AR10" s="67"/>
      <c r="AS10" s="67"/>
      <c r="AT10" s="67"/>
      <c r="AU10" s="67"/>
      <c r="AV10" s="67"/>
      <c r="AW10" s="67"/>
      <c r="AX10" s="67"/>
      <c r="AY10" s="67"/>
      <c r="AZ10" s="67"/>
      <c r="BA10" s="67"/>
      <c r="BB10" s="67"/>
      <c r="BC10" s="67"/>
      <c r="BD10" s="67"/>
      <c r="BE10" s="67"/>
      <c r="BF10" s="67"/>
      <c r="BG10" s="67"/>
      <c r="BH10" s="67"/>
      <c r="BI10" s="67"/>
      <c r="BJ10" s="67"/>
      <c r="BK10" s="67"/>
      <c r="BL10" s="67"/>
      <c r="BM10" s="67"/>
      <c r="BN10" s="67"/>
      <c r="BO10" s="67"/>
      <c r="BP10" s="67"/>
      <c r="BQ10" s="67"/>
      <c r="BR10" s="67"/>
      <c r="BS10" s="67"/>
      <c r="BT10" s="67"/>
      <c r="BU10" s="67"/>
      <c r="BV10" s="67"/>
      <c r="BW10" s="67"/>
      <c r="BX10" s="67"/>
      <c r="BY10" s="67"/>
      <c r="BZ10" s="67"/>
      <c r="CA10" s="67"/>
      <c r="CB10" s="67"/>
      <c r="CC10" s="67"/>
      <c r="CD10" s="67"/>
      <c r="CE10" s="67"/>
      <c r="CF10" s="67"/>
      <c r="CG10" s="67"/>
      <c r="CH10" s="67"/>
      <c r="CI10" s="67"/>
      <c r="CJ10" s="67"/>
      <c r="CK10" s="67"/>
      <c r="CL10" s="67"/>
      <c r="CM10" s="67"/>
      <c r="CN10" s="67"/>
      <c r="CO10" s="67"/>
      <c r="CP10" s="67"/>
      <c r="CQ10" s="67"/>
      <c r="CR10" s="67"/>
      <c r="CS10" s="67"/>
      <c r="CT10" s="67"/>
      <c r="CU10" s="67"/>
      <c r="CV10" s="67"/>
      <c r="CW10" s="67"/>
      <c r="CX10" s="67"/>
      <c r="CY10" s="67"/>
      <c r="CZ10" s="67"/>
      <c r="DA10" s="67"/>
      <c r="DB10" s="67"/>
      <c r="DC10" s="67"/>
      <c r="DD10" s="67"/>
      <c r="DE10" s="67"/>
      <c r="DF10" s="67"/>
      <c r="DG10" s="67"/>
      <c r="DH10" s="67"/>
      <c r="DI10" s="67"/>
      <c r="DJ10" s="67"/>
      <c r="DK10" s="67"/>
      <c r="DL10" s="67"/>
      <c r="DM10" s="67"/>
      <c r="DN10" s="67"/>
      <c r="DO10" s="67"/>
      <c r="DP10" s="67"/>
      <c r="DQ10" s="67"/>
      <c r="DR10" s="67"/>
      <c r="DS10" s="67"/>
      <c r="DT10" s="67"/>
      <c r="DU10" s="67"/>
      <c r="DV10" s="67"/>
      <c r="DW10" s="67"/>
      <c r="DX10" s="67"/>
      <c r="DY10" s="67"/>
      <c r="DZ10" s="67"/>
      <c r="EA10" s="67"/>
      <c r="EB10" s="67"/>
      <c r="EC10" s="67"/>
      <c r="ED10" s="67"/>
      <c r="EE10" s="67"/>
      <c r="EF10" s="67"/>
      <c r="EG10" s="67"/>
      <c r="EH10" s="67"/>
      <c r="EI10" s="67"/>
      <c r="EJ10" s="67"/>
      <c r="EK10" s="67"/>
      <c r="EL10" s="67"/>
      <c r="EM10" s="67"/>
      <c r="EN10" s="67"/>
      <c r="EO10" s="67"/>
      <c r="EP10" s="67"/>
      <c r="EQ10" s="67"/>
      <c r="ER10" s="67"/>
      <c r="ES10" s="67"/>
      <c r="ET10" s="67"/>
      <c r="EU10" s="67"/>
      <c r="EV10" s="67"/>
      <c r="EW10" s="67"/>
      <c r="EX10" s="67"/>
      <c r="EY10" s="67"/>
      <c r="EZ10" s="67"/>
      <c r="FA10" s="67"/>
      <c r="FB10" s="67"/>
      <c r="FC10" s="67"/>
      <c r="FD10" s="67"/>
      <c r="FE10" s="67"/>
      <c r="FF10" s="67"/>
      <c r="FG10" s="67"/>
      <c r="FH10" s="67"/>
      <c r="FI10" s="67"/>
      <c r="FJ10" s="67"/>
      <c r="FK10" s="67"/>
      <c r="FL10" s="67"/>
      <c r="FM10" s="67"/>
      <c r="FN10" s="67"/>
      <c r="FO10" s="67"/>
      <c r="FP10" s="67"/>
      <c r="FQ10" s="67"/>
      <c r="FR10" s="67"/>
      <c r="FS10" s="67"/>
      <c r="FT10" s="67"/>
      <c r="FU10" s="67"/>
      <c r="FV10" s="67"/>
      <c r="FW10" s="67"/>
      <c r="FX10" s="67"/>
      <c r="FY10" s="67"/>
      <c r="FZ10" s="67"/>
      <c r="GA10" s="67"/>
      <c r="GB10" s="67"/>
      <c r="GC10" s="67"/>
      <c r="GD10" s="67"/>
      <c r="GE10" s="67"/>
      <c r="GF10" s="67"/>
      <c r="GG10" s="67"/>
      <c r="GH10" s="67"/>
      <c r="GI10" s="67"/>
      <c r="GJ10" s="67"/>
      <c r="GK10" s="67"/>
      <c r="GL10" s="67"/>
      <c r="GM10" s="67"/>
      <c r="GN10" s="67"/>
      <c r="GO10" s="67"/>
      <c r="GP10" s="67"/>
      <c r="GQ10" s="67"/>
      <c r="GR10" s="67"/>
      <c r="GS10" s="67"/>
      <c r="GT10" s="67"/>
      <c r="GU10" s="67"/>
      <c r="GV10" s="67"/>
      <c r="GW10" s="67"/>
      <c r="GX10" s="67"/>
      <c r="GY10" s="67"/>
      <c r="GZ10" s="67"/>
      <c r="HA10" s="67"/>
      <c r="HB10" s="67"/>
      <c r="HC10" s="67"/>
      <c r="HD10" s="67"/>
      <c r="HE10" s="67"/>
      <c r="HF10" s="67"/>
      <c r="HG10" s="67"/>
      <c r="HH10" s="67"/>
      <c r="HI10" s="67"/>
      <c r="HJ10" s="67"/>
      <c r="HK10" s="67"/>
      <c r="HL10" s="67"/>
      <c r="HM10" s="67"/>
      <c r="HN10" s="67"/>
      <c r="HO10" s="67"/>
      <c r="HP10" s="67"/>
      <c r="HQ10" s="67"/>
      <c r="HR10" s="67"/>
      <c r="HS10" s="67"/>
      <c r="HT10" s="67"/>
      <c r="HU10" s="67"/>
      <c r="HV10" s="67"/>
      <c r="HW10" s="67"/>
      <c r="HX10" s="67"/>
      <c r="HY10" s="67"/>
      <c r="HZ10" s="67"/>
    </row>
    <row r="11" s="30" customFormat="1" ht="22" customHeight="1" spans="1:11">
      <c r="A11" s="10"/>
      <c r="B11" s="9" t="s">
        <v>99</v>
      </c>
      <c r="C11" s="9"/>
      <c r="D11" s="9"/>
      <c r="E11" s="9"/>
      <c r="F11" s="9"/>
      <c r="G11" s="12"/>
      <c r="H11" s="12"/>
      <c r="I11" s="12"/>
      <c r="J11" s="40"/>
      <c r="K11" s="10"/>
    </row>
    <row r="12" s="30" customFormat="1" ht="18" customHeight="1" spans="1:11">
      <c r="A12" s="10"/>
      <c r="B12" s="26" t="s">
        <v>115</v>
      </c>
      <c r="C12" s="27"/>
      <c r="D12" s="27"/>
      <c r="E12" s="27"/>
      <c r="F12" s="28"/>
      <c r="G12" s="29"/>
      <c r="H12" s="29"/>
      <c r="I12" s="12"/>
      <c r="J12" s="40">
        <f>J7</f>
        <v>121487</v>
      </c>
      <c r="K12" s="10"/>
    </row>
    <row r="13" s="30" customFormat="1" ht="30" customHeight="1" spans="3:10">
      <c r="C13" s="31"/>
      <c r="D13" s="32"/>
      <c r="E13" s="32"/>
      <c r="F13" s="32"/>
      <c r="G13" s="33" t="s">
        <v>116</v>
      </c>
      <c r="H13" s="33"/>
      <c r="I13" s="33"/>
      <c r="J13" s="33"/>
    </row>
    <row r="14" s="30" customFormat="1" ht="26" customHeight="1" spans="2:10">
      <c r="B14" s="34"/>
      <c r="C14" s="35"/>
      <c r="D14" s="36"/>
      <c r="E14" s="36"/>
      <c r="F14" s="36"/>
      <c r="G14" s="37">
        <v>44770</v>
      </c>
      <c r="H14" s="37"/>
      <c r="I14" s="37"/>
      <c r="J14" s="37"/>
    </row>
    <row r="15" s="30" customFormat="1" ht="25" customHeight="1" spans="4:9">
      <c r="D15" s="60"/>
      <c r="E15" s="60"/>
      <c r="F15" s="60"/>
      <c r="G15" s="60"/>
      <c r="H15" s="60"/>
      <c r="I15" s="61"/>
    </row>
    <row r="16" s="30" customFormat="1" ht="24" customHeight="1" spans="4:9">
      <c r="D16" s="60"/>
      <c r="E16" s="60"/>
      <c r="F16" s="60"/>
      <c r="G16" s="60"/>
      <c r="H16" s="60"/>
      <c r="I16" s="61"/>
    </row>
  </sheetData>
  <mergeCells count="17">
    <mergeCell ref="A1:K1"/>
    <mergeCell ref="E2:F2"/>
    <mergeCell ref="H2:I2"/>
    <mergeCell ref="A3:K3"/>
    <mergeCell ref="C4:G4"/>
    <mergeCell ref="C5:G5"/>
    <mergeCell ref="C6:G6"/>
    <mergeCell ref="C7:G7"/>
    <mergeCell ref="A8:K8"/>
    <mergeCell ref="C9:F9"/>
    <mergeCell ref="C10:F10"/>
    <mergeCell ref="B11:F11"/>
    <mergeCell ref="B12:F12"/>
    <mergeCell ref="C13:D13"/>
    <mergeCell ref="G13:J13"/>
    <mergeCell ref="C14:D14"/>
    <mergeCell ref="G14:J14"/>
  </mergeCells>
  <printOptions horizontalCentered="1"/>
  <pageMargins left="0.314583333333333" right="0.314583333333333" top="0.786805555555556" bottom="0.708333333333333" header="0.5" footer="0.5"/>
  <pageSetup paperSize="9" orientation="landscape" horizontalDpi="600"/>
  <headerFooter>
    <oddFooter>&amp;C第 &amp;P 页，共 &amp;N 页</oddFooter>
  </headerFooter>
</worksheet>
</file>

<file path=xl/worksheets/sheet6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IA19"/>
  <sheetViews>
    <sheetView workbookViewId="0">
      <selection activeCell="E220" sqref="E220"/>
    </sheetView>
  </sheetViews>
  <sheetFormatPr defaultColWidth="9" defaultRowHeight="12.75"/>
  <cols>
    <col min="1" max="1" width="6.875" style="30" customWidth="1"/>
    <col min="2" max="2" width="9.5" style="30" customWidth="1"/>
    <col min="3" max="3" width="12.375" style="30" customWidth="1"/>
    <col min="4" max="4" width="12.625" style="60" customWidth="1"/>
    <col min="5" max="5" width="7.875" style="60" customWidth="1"/>
    <col min="6" max="6" width="11.625" style="60" customWidth="1"/>
    <col min="7" max="7" width="10.875" style="60" customWidth="1"/>
    <col min="8" max="8" width="14.375" style="60" customWidth="1"/>
    <col min="9" max="9" width="14.875" style="61" customWidth="1"/>
    <col min="10" max="10" width="17.125" style="30" customWidth="1"/>
    <col min="11" max="11" width="21.625" style="30" customWidth="1"/>
    <col min="12" max="12" width="13" style="30" customWidth="1"/>
    <col min="13" max="32" width="9" style="30"/>
    <col min="33" max="16384" width="5.625" style="30"/>
  </cols>
  <sheetData>
    <row r="1" s="58" customFormat="1" ht="30" customHeight="1" spans="1:227">
      <c r="A1" s="4" t="s">
        <v>74</v>
      </c>
      <c r="B1" s="5"/>
      <c r="C1" s="5"/>
      <c r="D1" s="5"/>
      <c r="E1" s="5"/>
      <c r="F1" s="5"/>
      <c r="G1" s="5"/>
      <c r="H1" s="5"/>
      <c r="I1" s="5"/>
      <c r="J1" s="5"/>
      <c r="K1" s="5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  <c r="AB1" s="66"/>
      <c r="AC1" s="66"/>
      <c r="AD1" s="66"/>
      <c r="AE1" s="66"/>
      <c r="AF1" s="66"/>
      <c r="AG1" s="66"/>
      <c r="AH1" s="66"/>
      <c r="AI1" s="66"/>
      <c r="AJ1" s="66"/>
      <c r="AK1" s="66"/>
      <c r="AL1" s="66"/>
      <c r="AM1" s="66"/>
      <c r="AN1" s="66"/>
      <c r="AO1" s="66"/>
      <c r="AP1" s="66"/>
      <c r="AQ1" s="66"/>
      <c r="AR1" s="66"/>
      <c r="AS1" s="66"/>
      <c r="AT1" s="66"/>
      <c r="AU1" s="66"/>
      <c r="AV1" s="66"/>
      <c r="AW1" s="66"/>
      <c r="AX1" s="66"/>
      <c r="AY1" s="66"/>
      <c r="AZ1" s="66"/>
      <c r="BA1" s="66"/>
      <c r="BB1" s="66"/>
      <c r="BC1" s="66"/>
      <c r="BD1" s="66"/>
      <c r="BE1" s="66"/>
      <c r="BF1" s="66"/>
      <c r="BG1" s="66"/>
      <c r="BH1" s="66"/>
      <c r="BI1" s="66"/>
      <c r="BJ1" s="66"/>
      <c r="BK1" s="66"/>
      <c r="BL1" s="66"/>
      <c r="BM1" s="66"/>
      <c r="BN1" s="66"/>
      <c r="BO1" s="66"/>
      <c r="BP1" s="66"/>
      <c r="BQ1" s="66"/>
      <c r="BR1" s="66"/>
      <c r="BS1" s="66"/>
      <c r="BT1" s="66"/>
      <c r="BU1" s="66"/>
      <c r="BV1" s="66"/>
      <c r="BW1" s="66"/>
      <c r="BX1" s="66"/>
      <c r="BY1" s="66"/>
      <c r="BZ1" s="66"/>
      <c r="CA1" s="66"/>
      <c r="CB1" s="66"/>
      <c r="CC1" s="66"/>
      <c r="CD1" s="66"/>
      <c r="CE1" s="66"/>
      <c r="CF1" s="66"/>
      <c r="CG1" s="66"/>
      <c r="CH1" s="66"/>
      <c r="CI1" s="66"/>
      <c r="CJ1" s="66"/>
      <c r="CK1" s="66"/>
      <c r="CL1" s="66"/>
      <c r="CM1" s="66"/>
      <c r="CN1" s="66"/>
      <c r="CO1" s="66"/>
      <c r="CP1" s="66"/>
      <c r="CQ1" s="66"/>
      <c r="CR1" s="66"/>
      <c r="CS1" s="66"/>
      <c r="CT1" s="66"/>
      <c r="CU1" s="66"/>
      <c r="CV1" s="66"/>
      <c r="CW1" s="66"/>
      <c r="CX1" s="66"/>
      <c r="CY1" s="66"/>
      <c r="CZ1" s="66"/>
      <c r="DA1" s="66"/>
      <c r="DB1" s="66"/>
      <c r="DC1" s="66"/>
      <c r="DD1" s="66"/>
      <c r="DE1" s="66"/>
      <c r="DF1" s="66"/>
      <c r="DG1" s="66"/>
      <c r="DH1" s="66"/>
      <c r="DI1" s="66"/>
      <c r="DJ1" s="66"/>
      <c r="DK1" s="66"/>
      <c r="DL1" s="66"/>
      <c r="DM1" s="66"/>
      <c r="DN1" s="66"/>
      <c r="DO1" s="66"/>
      <c r="DP1" s="66"/>
      <c r="DQ1" s="66"/>
      <c r="DR1" s="66"/>
      <c r="DS1" s="66"/>
      <c r="DT1" s="66"/>
      <c r="DU1" s="66"/>
      <c r="DV1" s="66"/>
      <c r="DW1" s="66"/>
      <c r="DX1" s="66"/>
      <c r="DY1" s="66"/>
      <c r="DZ1" s="66"/>
      <c r="EA1" s="66"/>
      <c r="EB1" s="66"/>
      <c r="EC1" s="66"/>
      <c r="ED1" s="66"/>
      <c r="EE1" s="66"/>
      <c r="EF1" s="66"/>
      <c r="EG1" s="66"/>
      <c r="EH1" s="66"/>
      <c r="EI1" s="66"/>
      <c r="EJ1" s="66"/>
      <c r="EK1" s="66"/>
      <c r="EL1" s="66"/>
      <c r="EM1" s="66"/>
      <c r="EN1" s="66"/>
      <c r="EO1" s="66"/>
      <c r="EP1" s="66"/>
      <c r="EQ1" s="66"/>
      <c r="ER1" s="66"/>
      <c r="ES1" s="66"/>
      <c r="ET1" s="66"/>
      <c r="EU1" s="66"/>
      <c r="EV1" s="66"/>
      <c r="EW1" s="66"/>
      <c r="EX1" s="66"/>
      <c r="EY1" s="66"/>
      <c r="EZ1" s="66"/>
      <c r="FA1" s="66"/>
      <c r="FB1" s="66"/>
      <c r="FC1" s="66"/>
      <c r="FD1" s="66"/>
      <c r="FE1" s="66"/>
      <c r="FF1" s="66"/>
      <c r="FG1" s="66"/>
      <c r="FH1" s="66"/>
      <c r="FI1" s="66"/>
      <c r="FJ1" s="66"/>
      <c r="FK1" s="66"/>
      <c r="FL1" s="66"/>
      <c r="FM1" s="66"/>
      <c r="FN1" s="66"/>
      <c r="FO1" s="66"/>
      <c r="FP1" s="66"/>
      <c r="FQ1" s="66"/>
      <c r="FR1" s="66"/>
      <c r="FS1" s="66"/>
      <c r="FT1" s="66"/>
      <c r="FU1" s="66"/>
      <c r="FV1" s="66"/>
      <c r="FW1" s="66"/>
      <c r="FX1" s="66"/>
      <c r="FY1" s="66"/>
      <c r="FZ1" s="66"/>
      <c r="GA1" s="66"/>
      <c r="GB1" s="66"/>
      <c r="GC1" s="66"/>
      <c r="GD1" s="66"/>
      <c r="GE1" s="66"/>
      <c r="GF1" s="66"/>
      <c r="GG1" s="66"/>
      <c r="GH1" s="66"/>
      <c r="GI1" s="66"/>
      <c r="GJ1" s="66"/>
      <c r="GK1" s="66"/>
      <c r="GL1" s="66"/>
      <c r="GM1" s="66"/>
      <c r="GN1" s="66"/>
      <c r="GO1" s="66"/>
      <c r="GP1" s="66"/>
      <c r="GQ1" s="66"/>
      <c r="GR1" s="66"/>
      <c r="GS1" s="66"/>
      <c r="GT1" s="66"/>
      <c r="GU1" s="66"/>
      <c r="GV1" s="66"/>
      <c r="GW1" s="66"/>
      <c r="GX1" s="66"/>
      <c r="GY1" s="66"/>
      <c r="GZ1" s="66"/>
      <c r="HA1" s="66"/>
      <c r="HB1" s="66"/>
      <c r="HC1" s="66"/>
      <c r="HD1" s="66"/>
      <c r="HE1" s="66"/>
      <c r="HF1" s="66"/>
      <c r="HG1" s="66"/>
      <c r="HH1" s="66"/>
      <c r="HI1" s="66"/>
      <c r="HJ1" s="66"/>
      <c r="HK1" s="66"/>
      <c r="HL1" s="66"/>
      <c r="HM1" s="66"/>
      <c r="HN1" s="66"/>
      <c r="HO1" s="66"/>
      <c r="HP1" s="66"/>
      <c r="HQ1" s="66"/>
      <c r="HR1" s="66"/>
      <c r="HS1" s="66"/>
    </row>
    <row r="2" s="30" customFormat="1" ht="26.1" customHeight="1" spans="1:234">
      <c r="A2" s="10" t="s">
        <v>75</v>
      </c>
      <c r="B2" s="7" t="s">
        <v>76</v>
      </c>
      <c r="C2" s="8" t="s">
        <v>580</v>
      </c>
      <c r="D2" s="7" t="s">
        <v>78</v>
      </c>
      <c r="E2" s="8" t="s">
        <v>79</v>
      </c>
      <c r="F2" s="8"/>
      <c r="G2" s="7" t="s">
        <v>80</v>
      </c>
      <c r="H2" s="10" t="s">
        <v>581</v>
      </c>
      <c r="I2" s="10"/>
      <c r="J2" s="7" t="s">
        <v>82</v>
      </c>
      <c r="K2" s="8">
        <v>3</v>
      </c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7"/>
      <c r="AD2" s="67"/>
      <c r="AE2" s="67"/>
      <c r="AF2" s="67"/>
      <c r="AG2" s="67"/>
      <c r="AH2" s="67"/>
      <c r="AI2" s="67"/>
      <c r="AJ2" s="67"/>
      <c r="AK2" s="67"/>
      <c r="AL2" s="67"/>
      <c r="AM2" s="67"/>
      <c r="AN2" s="67"/>
      <c r="AO2" s="67"/>
      <c r="AP2" s="67"/>
      <c r="AQ2" s="67"/>
      <c r="AR2" s="67"/>
      <c r="AS2" s="67"/>
      <c r="AT2" s="67"/>
      <c r="AU2" s="67"/>
      <c r="AV2" s="67"/>
      <c r="AW2" s="67"/>
      <c r="AX2" s="67"/>
      <c r="AY2" s="67"/>
      <c r="AZ2" s="67"/>
      <c r="BA2" s="67"/>
      <c r="BB2" s="67"/>
      <c r="BC2" s="67"/>
      <c r="BD2" s="67"/>
      <c r="BE2" s="67"/>
      <c r="BF2" s="67"/>
      <c r="BG2" s="67"/>
      <c r="BH2" s="67"/>
      <c r="BI2" s="67"/>
      <c r="BJ2" s="67"/>
      <c r="BK2" s="67"/>
      <c r="BL2" s="67"/>
      <c r="BM2" s="67"/>
      <c r="BN2" s="67"/>
      <c r="BO2" s="67"/>
      <c r="BP2" s="67"/>
      <c r="BQ2" s="67"/>
      <c r="BR2" s="67"/>
      <c r="BS2" s="67"/>
      <c r="BT2" s="67"/>
      <c r="BU2" s="67"/>
      <c r="BV2" s="67"/>
      <c r="BW2" s="67"/>
      <c r="BX2" s="67"/>
      <c r="BY2" s="67"/>
      <c r="BZ2" s="67"/>
      <c r="CA2" s="67"/>
      <c r="CB2" s="67"/>
      <c r="CC2" s="67"/>
      <c r="CD2" s="67"/>
      <c r="CE2" s="67"/>
      <c r="CF2" s="67"/>
      <c r="CG2" s="67"/>
      <c r="CH2" s="67"/>
      <c r="CI2" s="67"/>
      <c r="CJ2" s="67"/>
      <c r="CK2" s="67"/>
      <c r="CL2" s="67"/>
      <c r="CM2" s="67"/>
      <c r="CN2" s="67"/>
      <c r="CO2" s="67"/>
      <c r="CP2" s="67"/>
      <c r="CQ2" s="67"/>
      <c r="CR2" s="67"/>
      <c r="CS2" s="67"/>
      <c r="CT2" s="67"/>
      <c r="CU2" s="67"/>
      <c r="CV2" s="67"/>
      <c r="CW2" s="67"/>
      <c r="CX2" s="67"/>
      <c r="CY2" s="67"/>
      <c r="CZ2" s="67"/>
      <c r="DA2" s="67"/>
      <c r="DB2" s="67"/>
      <c r="DC2" s="67"/>
      <c r="DD2" s="67"/>
      <c r="DE2" s="67"/>
      <c r="DF2" s="67"/>
      <c r="DG2" s="67"/>
      <c r="DH2" s="67"/>
      <c r="DI2" s="67"/>
      <c r="DJ2" s="67"/>
      <c r="DK2" s="67"/>
      <c r="DL2" s="67"/>
      <c r="DM2" s="67"/>
      <c r="DN2" s="67"/>
      <c r="DO2" s="67"/>
      <c r="DP2" s="67"/>
      <c r="DQ2" s="67"/>
      <c r="DR2" s="67"/>
      <c r="DS2" s="67"/>
      <c r="DT2" s="67"/>
      <c r="DU2" s="67"/>
      <c r="DV2" s="67"/>
      <c r="DW2" s="67"/>
      <c r="DX2" s="67"/>
      <c r="DY2" s="67"/>
      <c r="DZ2" s="67"/>
      <c r="EA2" s="67"/>
      <c r="EB2" s="67"/>
      <c r="EC2" s="67"/>
      <c r="ED2" s="67"/>
      <c r="EE2" s="67"/>
      <c r="EF2" s="67"/>
      <c r="EG2" s="67"/>
      <c r="EH2" s="67"/>
      <c r="EI2" s="67"/>
      <c r="EJ2" s="67"/>
      <c r="EK2" s="67"/>
      <c r="EL2" s="67"/>
      <c r="EM2" s="67"/>
      <c r="EN2" s="67"/>
      <c r="EO2" s="67"/>
      <c r="EP2" s="67"/>
      <c r="EQ2" s="67"/>
      <c r="ER2" s="67"/>
      <c r="ES2" s="67"/>
      <c r="ET2" s="67"/>
      <c r="EU2" s="67"/>
      <c r="EV2" s="67"/>
      <c r="EW2" s="67"/>
      <c r="EX2" s="67"/>
      <c r="EY2" s="67"/>
      <c r="EZ2" s="67"/>
      <c r="FA2" s="67"/>
      <c r="FB2" s="67"/>
      <c r="FC2" s="67"/>
      <c r="FD2" s="67"/>
      <c r="FE2" s="67"/>
      <c r="FF2" s="67"/>
      <c r="FG2" s="67"/>
      <c r="FH2" s="67"/>
      <c r="FI2" s="67"/>
      <c r="FJ2" s="67"/>
      <c r="FK2" s="67"/>
      <c r="FL2" s="67"/>
      <c r="FM2" s="67"/>
      <c r="FN2" s="67"/>
      <c r="FO2" s="67"/>
      <c r="FP2" s="67"/>
      <c r="FQ2" s="67"/>
      <c r="FR2" s="67"/>
      <c r="FS2" s="67"/>
      <c r="FT2" s="67"/>
      <c r="FU2" s="67"/>
      <c r="FV2" s="67"/>
      <c r="FW2" s="67"/>
      <c r="FX2" s="67"/>
      <c r="FY2" s="67"/>
      <c r="FZ2" s="67"/>
      <c r="GA2" s="67"/>
      <c r="GB2" s="67"/>
      <c r="GC2" s="67"/>
      <c r="GD2" s="67"/>
      <c r="GE2" s="67"/>
      <c r="GF2" s="67"/>
      <c r="GG2" s="67"/>
      <c r="GH2" s="67"/>
      <c r="GI2" s="67"/>
      <c r="GJ2" s="67"/>
      <c r="GK2" s="67"/>
      <c r="GL2" s="67"/>
      <c r="GM2" s="67"/>
      <c r="GN2" s="67"/>
      <c r="GO2" s="67"/>
      <c r="GP2" s="67"/>
      <c r="GQ2" s="67"/>
      <c r="GR2" s="67"/>
      <c r="GS2" s="67"/>
      <c r="GT2" s="67"/>
      <c r="GU2" s="67"/>
      <c r="GV2" s="67"/>
      <c r="GW2" s="67"/>
      <c r="GX2" s="67"/>
      <c r="GY2" s="67"/>
      <c r="GZ2" s="67"/>
      <c r="HA2" s="67"/>
      <c r="HB2" s="67"/>
      <c r="HC2" s="67"/>
      <c r="HD2" s="67"/>
      <c r="HE2" s="67"/>
      <c r="HF2" s="67"/>
      <c r="HG2" s="67"/>
      <c r="HH2" s="67"/>
      <c r="HI2" s="67"/>
      <c r="HJ2" s="67"/>
      <c r="HK2" s="67"/>
      <c r="HL2" s="67"/>
      <c r="HM2" s="67"/>
      <c r="HN2" s="67"/>
      <c r="HO2" s="67"/>
      <c r="HP2" s="67"/>
      <c r="HQ2" s="67"/>
      <c r="HR2" s="67"/>
      <c r="HS2" s="67"/>
      <c r="HT2" s="67"/>
      <c r="HU2" s="67"/>
      <c r="HV2" s="67"/>
      <c r="HW2" s="67"/>
      <c r="HX2" s="67"/>
      <c r="HY2" s="67"/>
      <c r="HZ2" s="67"/>
    </row>
    <row r="3" s="30" customFormat="1" ht="22" customHeight="1" spans="1:235">
      <c r="A3" s="9" t="s">
        <v>83</v>
      </c>
      <c r="B3" s="9"/>
      <c r="C3" s="9"/>
      <c r="D3" s="9"/>
      <c r="E3" s="9"/>
      <c r="F3" s="9"/>
      <c r="G3" s="9"/>
      <c r="H3" s="9"/>
      <c r="I3" s="9"/>
      <c r="J3" s="9"/>
      <c r="K3" s="9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  <c r="AC3" s="67"/>
      <c r="AD3" s="67"/>
      <c r="AE3" s="67"/>
      <c r="AF3" s="67"/>
      <c r="AG3" s="67"/>
      <c r="AH3" s="67"/>
      <c r="AI3" s="67"/>
      <c r="AJ3" s="67"/>
      <c r="AK3" s="67"/>
      <c r="AL3" s="67"/>
      <c r="AM3" s="67"/>
      <c r="AN3" s="67"/>
      <c r="AO3" s="67"/>
      <c r="AP3" s="67"/>
      <c r="AQ3" s="67"/>
      <c r="AR3" s="67"/>
      <c r="AS3" s="67"/>
      <c r="AT3" s="67"/>
      <c r="AU3" s="67"/>
      <c r="AV3" s="67"/>
      <c r="AW3" s="67"/>
      <c r="AX3" s="67"/>
      <c r="AY3" s="67"/>
      <c r="AZ3" s="67"/>
      <c r="BA3" s="67"/>
      <c r="BB3" s="67"/>
      <c r="BC3" s="67"/>
      <c r="BD3" s="67"/>
      <c r="BE3" s="67"/>
      <c r="BF3" s="67"/>
      <c r="BG3" s="67"/>
      <c r="BH3" s="67"/>
      <c r="BI3" s="67"/>
      <c r="BJ3" s="67"/>
      <c r="BK3" s="67"/>
      <c r="BL3" s="67"/>
      <c r="BM3" s="67"/>
      <c r="BN3" s="67"/>
      <c r="BO3" s="67"/>
      <c r="BP3" s="67"/>
      <c r="BQ3" s="67"/>
      <c r="BR3" s="67"/>
      <c r="BS3" s="67"/>
      <c r="BT3" s="67"/>
      <c r="BU3" s="67"/>
      <c r="BV3" s="67"/>
      <c r="BW3" s="67"/>
      <c r="BX3" s="67"/>
      <c r="BY3" s="67"/>
      <c r="BZ3" s="67"/>
      <c r="CA3" s="67"/>
      <c r="CB3" s="67"/>
      <c r="CC3" s="67"/>
      <c r="CD3" s="67"/>
      <c r="CE3" s="67"/>
      <c r="CF3" s="67"/>
      <c r="CG3" s="67"/>
      <c r="CH3" s="67"/>
      <c r="CI3" s="67"/>
      <c r="CJ3" s="67"/>
      <c r="CK3" s="67"/>
      <c r="CL3" s="67"/>
      <c r="CM3" s="67"/>
      <c r="CN3" s="67"/>
      <c r="CO3" s="67"/>
      <c r="CP3" s="67"/>
      <c r="CQ3" s="67"/>
      <c r="CR3" s="67"/>
      <c r="CS3" s="67"/>
      <c r="CT3" s="67"/>
      <c r="CU3" s="67"/>
      <c r="CV3" s="67"/>
      <c r="CW3" s="67"/>
      <c r="CX3" s="67"/>
      <c r="CY3" s="67"/>
      <c r="CZ3" s="67"/>
      <c r="DA3" s="67"/>
      <c r="DB3" s="67"/>
      <c r="DC3" s="67"/>
      <c r="DD3" s="67"/>
      <c r="DE3" s="67"/>
      <c r="DF3" s="67"/>
      <c r="DG3" s="67"/>
      <c r="DH3" s="67"/>
      <c r="DI3" s="67"/>
      <c r="DJ3" s="67"/>
      <c r="DK3" s="67"/>
      <c r="DL3" s="67"/>
      <c r="DM3" s="67"/>
      <c r="DN3" s="67"/>
      <c r="DO3" s="67"/>
      <c r="DP3" s="67"/>
      <c r="DQ3" s="67"/>
      <c r="DR3" s="67"/>
      <c r="DS3" s="67"/>
      <c r="DT3" s="67"/>
      <c r="DU3" s="67"/>
      <c r="DV3" s="67"/>
      <c r="DW3" s="67"/>
      <c r="DX3" s="67"/>
      <c r="DY3" s="67"/>
      <c r="DZ3" s="67"/>
      <c r="EA3" s="67"/>
      <c r="EB3" s="67"/>
      <c r="EC3" s="67"/>
      <c r="ED3" s="67"/>
      <c r="EE3" s="67"/>
      <c r="EF3" s="67"/>
      <c r="EG3" s="67"/>
      <c r="EH3" s="67"/>
      <c r="EI3" s="67"/>
      <c r="EJ3" s="67"/>
      <c r="EK3" s="67"/>
      <c r="EL3" s="67"/>
      <c r="EM3" s="67"/>
      <c r="EN3" s="67"/>
      <c r="EO3" s="67"/>
      <c r="EP3" s="67"/>
      <c r="EQ3" s="67"/>
      <c r="ER3" s="67"/>
      <c r="ES3" s="67"/>
      <c r="ET3" s="67"/>
      <c r="EU3" s="67"/>
      <c r="EV3" s="67"/>
      <c r="EW3" s="67"/>
      <c r="EX3" s="67"/>
      <c r="EY3" s="67"/>
      <c r="EZ3" s="67"/>
      <c r="FA3" s="67"/>
      <c r="FB3" s="67"/>
      <c r="FC3" s="67"/>
      <c r="FD3" s="67"/>
      <c r="FE3" s="67"/>
      <c r="FF3" s="67"/>
      <c r="FG3" s="67"/>
      <c r="FH3" s="67"/>
      <c r="FI3" s="67"/>
      <c r="FJ3" s="67"/>
      <c r="FK3" s="67"/>
      <c r="FL3" s="67"/>
      <c r="FM3" s="67"/>
      <c r="FN3" s="67"/>
      <c r="FO3" s="67"/>
      <c r="FP3" s="67"/>
      <c r="FQ3" s="67"/>
      <c r="FR3" s="67"/>
      <c r="FS3" s="67"/>
      <c r="FT3" s="67"/>
      <c r="FU3" s="67"/>
      <c r="FV3" s="67"/>
      <c r="FW3" s="67"/>
      <c r="FX3" s="67"/>
      <c r="FY3" s="67"/>
      <c r="FZ3" s="67"/>
      <c r="GA3" s="67"/>
      <c r="GB3" s="67"/>
      <c r="GC3" s="67"/>
      <c r="GD3" s="67"/>
      <c r="GE3" s="67"/>
      <c r="GF3" s="67"/>
      <c r="GG3" s="67"/>
      <c r="GH3" s="67"/>
      <c r="GI3" s="67"/>
      <c r="GJ3" s="67"/>
      <c r="GK3" s="67"/>
      <c r="GL3" s="67"/>
      <c r="GM3" s="67"/>
      <c r="GN3" s="67"/>
      <c r="GO3" s="67"/>
      <c r="GP3" s="67"/>
      <c r="GQ3" s="67"/>
      <c r="GR3" s="67"/>
      <c r="GS3" s="67"/>
      <c r="GT3" s="67"/>
      <c r="GU3" s="67"/>
      <c r="GV3" s="67"/>
      <c r="GW3" s="67"/>
      <c r="GX3" s="67"/>
      <c r="GY3" s="67"/>
      <c r="GZ3" s="67"/>
      <c r="HA3" s="67"/>
      <c r="HB3" s="67"/>
      <c r="HC3" s="67"/>
      <c r="HD3" s="67"/>
      <c r="HE3" s="67"/>
      <c r="HF3" s="67"/>
      <c r="HG3" s="67"/>
      <c r="HH3" s="67"/>
      <c r="HI3" s="67"/>
      <c r="HJ3" s="67"/>
      <c r="HK3" s="67"/>
      <c r="HL3" s="67"/>
      <c r="HM3" s="67"/>
      <c r="HN3" s="67"/>
      <c r="HO3" s="67"/>
      <c r="HP3" s="67"/>
      <c r="HQ3" s="67"/>
      <c r="HR3" s="67"/>
      <c r="HS3" s="67"/>
      <c r="HT3" s="67"/>
      <c r="HU3" s="67"/>
      <c r="HV3" s="67"/>
      <c r="HW3" s="67"/>
      <c r="HX3" s="67"/>
      <c r="HY3" s="67"/>
      <c r="HZ3" s="67"/>
      <c r="IA3" s="67"/>
    </row>
    <row r="4" s="30" customFormat="1" ht="32" customHeight="1" spans="1:234">
      <c r="A4" s="10" t="s">
        <v>84</v>
      </c>
      <c r="B4" s="11" t="s">
        <v>85</v>
      </c>
      <c r="C4" s="11" t="s">
        <v>86</v>
      </c>
      <c r="D4" s="11"/>
      <c r="E4" s="11"/>
      <c r="F4" s="11"/>
      <c r="G4" s="11"/>
      <c r="H4" s="12" t="s">
        <v>87</v>
      </c>
      <c r="I4" s="11" t="s">
        <v>88</v>
      </c>
      <c r="J4" s="41" t="s">
        <v>89</v>
      </c>
      <c r="K4" s="68" t="s">
        <v>90</v>
      </c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67"/>
      <c r="Y4" s="67"/>
      <c r="Z4" s="67"/>
      <c r="AA4" s="67"/>
      <c r="AB4" s="67"/>
      <c r="AC4" s="67"/>
      <c r="AD4" s="67"/>
      <c r="AE4" s="67"/>
      <c r="AF4" s="67"/>
      <c r="AG4" s="67"/>
      <c r="AH4" s="67"/>
      <c r="AI4" s="67"/>
      <c r="AJ4" s="67"/>
      <c r="AK4" s="67"/>
      <c r="AL4" s="67"/>
      <c r="AM4" s="67"/>
      <c r="AN4" s="67"/>
      <c r="AO4" s="67"/>
      <c r="AP4" s="67"/>
      <c r="AQ4" s="67"/>
      <c r="AR4" s="67"/>
      <c r="AS4" s="67"/>
      <c r="AT4" s="67"/>
      <c r="AU4" s="67"/>
      <c r="AV4" s="67"/>
      <c r="AW4" s="67"/>
      <c r="AX4" s="67"/>
      <c r="AY4" s="67"/>
      <c r="AZ4" s="67"/>
      <c r="BA4" s="67"/>
      <c r="BB4" s="67"/>
      <c r="BC4" s="67"/>
      <c r="BD4" s="67"/>
      <c r="BE4" s="67"/>
      <c r="BF4" s="67"/>
      <c r="BG4" s="67"/>
      <c r="BH4" s="67"/>
      <c r="BI4" s="67"/>
      <c r="BJ4" s="67"/>
      <c r="BK4" s="67"/>
      <c r="BL4" s="67"/>
      <c r="BM4" s="67"/>
      <c r="BN4" s="67"/>
      <c r="BO4" s="67"/>
      <c r="BP4" s="67"/>
      <c r="BQ4" s="67"/>
      <c r="BR4" s="67"/>
      <c r="BS4" s="67"/>
      <c r="BT4" s="67"/>
      <c r="BU4" s="67"/>
      <c r="BV4" s="67"/>
      <c r="BW4" s="67"/>
      <c r="BX4" s="67"/>
      <c r="BY4" s="67"/>
      <c r="BZ4" s="67"/>
      <c r="CA4" s="67"/>
      <c r="CB4" s="67"/>
      <c r="CC4" s="67"/>
      <c r="CD4" s="67"/>
      <c r="CE4" s="67"/>
      <c r="CF4" s="67"/>
      <c r="CG4" s="67"/>
      <c r="CH4" s="67"/>
      <c r="CI4" s="67"/>
      <c r="CJ4" s="67"/>
      <c r="CK4" s="67"/>
      <c r="CL4" s="67"/>
      <c r="CM4" s="67"/>
      <c r="CN4" s="67"/>
      <c r="CO4" s="67"/>
      <c r="CP4" s="67"/>
      <c r="CQ4" s="67"/>
      <c r="CR4" s="67"/>
      <c r="CS4" s="67"/>
      <c r="CT4" s="67"/>
      <c r="CU4" s="67"/>
      <c r="CV4" s="67"/>
      <c r="CW4" s="67"/>
      <c r="CX4" s="67"/>
      <c r="CY4" s="67"/>
      <c r="CZ4" s="67"/>
      <c r="DA4" s="67"/>
      <c r="DB4" s="67"/>
      <c r="DC4" s="67"/>
      <c r="DD4" s="67"/>
      <c r="DE4" s="67"/>
      <c r="DF4" s="67"/>
      <c r="DG4" s="67"/>
      <c r="DH4" s="67"/>
      <c r="DI4" s="67"/>
      <c r="DJ4" s="67"/>
      <c r="DK4" s="67"/>
      <c r="DL4" s="67"/>
      <c r="DM4" s="67"/>
      <c r="DN4" s="67"/>
      <c r="DO4" s="67"/>
      <c r="DP4" s="67"/>
      <c r="DQ4" s="67"/>
      <c r="DR4" s="67"/>
      <c r="DS4" s="67"/>
      <c r="DT4" s="67"/>
      <c r="DU4" s="67"/>
      <c r="DV4" s="67"/>
      <c r="DW4" s="67"/>
      <c r="DX4" s="67"/>
      <c r="DY4" s="67"/>
      <c r="DZ4" s="67"/>
      <c r="EA4" s="67"/>
      <c r="EB4" s="67"/>
      <c r="EC4" s="67"/>
      <c r="ED4" s="67"/>
      <c r="EE4" s="67"/>
      <c r="EF4" s="67"/>
      <c r="EG4" s="67"/>
      <c r="EH4" s="67"/>
      <c r="EI4" s="67"/>
      <c r="EJ4" s="67"/>
      <c r="EK4" s="67"/>
      <c r="EL4" s="67"/>
      <c r="EM4" s="67"/>
      <c r="EN4" s="67"/>
      <c r="EO4" s="67"/>
      <c r="EP4" s="67"/>
      <c r="EQ4" s="67"/>
      <c r="ER4" s="67"/>
      <c r="ES4" s="67"/>
      <c r="ET4" s="67"/>
      <c r="EU4" s="67"/>
      <c r="EV4" s="67"/>
      <c r="EW4" s="67"/>
      <c r="EX4" s="67"/>
      <c r="EY4" s="67"/>
      <c r="EZ4" s="67"/>
      <c r="FA4" s="67"/>
      <c r="FB4" s="67"/>
      <c r="FC4" s="67"/>
      <c r="FD4" s="67"/>
      <c r="FE4" s="67"/>
      <c r="FF4" s="67"/>
      <c r="FG4" s="67"/>
      <c r="FH4" s="67"/>
      <c r="FI4" s="67"/>
      <c r="FJ4" s="67"/>
      <c r="FK4" s="67"/>
      <c r="FL4" s="67"/>
      <c r="FM4" s="67"/>
      <c r="FN4" s="67"/>
      <c r="FO4" s="67"/>
      <c r="FP4" s="67"/>
      <c r="FQ4" s="67"/>
      <c r="FR4" s="67"/>
      <c r="FS4" s="67"/>
      <c r="FT4" s="67"/>
      <c r="FU4" s="67"/>
      <c r="FV4" s="67"/>
      <c r="FW4" s="67"/>
      <c r="FX4" s="67"/>
      <c r="FY4" s="67"/>
      <c r="FZ4" s="67"/>
      <c r="GA4" s="67"/>
      <c r="GB4" s="67"/>
      <c r="GC4" s="67"/>
      <c r="GD4" s="67"/>
      <c r="GE4" s="67"/>
      <c r="GF4" s="67"/>
      <c r="GG4" s="67"/>
      <c r="GH4" s="67"/>
      <c r="GI4" s="67"/>
      <c r="GJ4" s="67"/>
      <c r="GK4" s="67"/>
      <c r="GL4" s="67"/>
      <c r="GM4" s="67"/>
      <c r="GN4" s="67"/>
      <c r="GO4" s="67"/>
      <c r="GP4" s="67"/>
      <c r="GQ4" s="67"/>
      <c r="GR4" s="67"/>
      <c r="GS4" s="67"/>
      <c r="GT4" s="67"/>
      <c r="GU4" s="67"/>
      <c r="GV4" s="67"/>
      <c r="GW4" s="67"/>
      <c r="GX4" s="67"/>
      <c r="GY4" s="67"/>
      <c r="GZ4" s="67"/>
      <c r="HA4" s="67"/>
      <c r="HB4" s="67"/>
      <c r="HC4" s="67"/>
      <c r="HD4" s="67"/>
      <c r="HE4" s="67"/>
      <c r="HF4" s="67"/>
      <c r="HG4" s="67"/>
      <c r="HH4" s="67"/>
      <c r="HI4" s="67"/>
      <c r="HJ4" s="67"/>
      <c r="HK4" s="67"/>
      <c r="HL4" s="67"/>
      <c r="HM4" s="67"/>
      <c r="HN4" s="67"/>
      <c r="HO4" s="67"/>
      <c r="HP4" s="67"/>
      <c r="HQ4" s="67"/>
      <c r="HR4" s="67"/>
      <c r="HS4" s="67"/>
      <c r="HT4" s="67"/>
      <c r="HU4" s="67"/>
      <c r="HV4" s="67"/>
      <c r="HW4" s="67"/>
      <c r="HX4" s="67"/>
      <c r="HY4" s="67"/>
      <c r="HZ4" s="67"/>
    </row>
    <row r="5" s="30" customFormat="1" ht="22" customHeight="1" spans="1:234">
      <c r="A5" s="10">
        <v>1</v>
      </c>
      <c r="B5" s="8" t="s">
        <v>582</v>
      </c>
      <c r="C5" s="13" t="s">
        <v>316</v>
      </c>
      <c r="D5" s="14"/>
      <c r="E5" s="14"/>
      <c r="F5" s="14"/>
      <c r="G5" s="15"/>
      <c r="H5" s="16">
        <f>12.15*7</f>
        <v>85.05</v>
      </c>
      <c r="I5" s="12">
        <v>1024</v>
      </c>
      <c r="J5" s="43">
        <f>H5*I5</f>
        <v>87091</v>
      </c>
      <c r="K5" s="16" t="s">
        <v>583</v>
      </c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7"/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/>
      <c r="BI5" s="67"/>
      <c r="BJ5" s="67"/>
      <c r="BK5" s="67"/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67"/>
      <c r="BX5" s="67"/>
      <c r="BY5" s="67"/>
      <c r="BZ5" s="67"/>
      <c r="CA5" s="67"/>
      <c r="CB5" s="67"/>
      <c r="CC5" s="67"/>
      <c r="CD5" s="67"/>
      <c r="CE5" s="67"/>
      <c r="CF5" s="67"/>
      <c r="CG5" s="67"/>
      <c r="CH5" s="67"/>
      <c r="CI5" s="67"/>
      <c r="CJ5" s="67"/>
      <c r="CK5" s="67"/>
      <c r="CL5" s="67"/>
      <c r="CM5" s="67"/>
      <c r="CN5" s="67"/>
      <c r="CO5" s="67"/>
      <c r="CP5" s="67"/>
      <c r="CQ5" s="67"/>
      <c r="CR5" s="67"/>
      <c r="CS5" s="67"/>
      <c r="CT5" s="67"/>
      <c r="CU5" s="67"/>
      <c r="CV5" s="67"/>
      <c r="CW5" s="67"/>
      <c r="CX5" s="67"/>
      <c r="CY5" s="67"/>
      <c r="CZ5" s="67"/>
      <c r="DA5" s="67"/>
      <c r="DB5" s="67"/>
      <c r="DC5" s="67"/>
      <c r="DD5" s="67"/>
      <c r="DE5" s="67"/>
      <c r="DF5" s="67"/>
      <c r="DG5" s="67"/>
      <c r="DH5" s="67"/>
      <c r="DI5" s="67"/>
      <c r="DJ5" s="67"/>
      <c r="DK5" s="67"/>
      <c r="DL5" s="67"/>
      <c r="DM5" s="67"/>
      <c r="DN5" s="67"/>
      <c r="DO5" s="67"/>
      <c r="DP5" s="67"/>
      <c r="DQ5" s="67"/>
      <c r="DR5" s="67"/>
      <c r="DS5" s="67"/>
      <c r="DT5" s="67"/>
      <c r="DU5" s="67"/>
      <c r="DV5" s="67"/>
      <c r="DW5" s="67"/>
      <c r="DX5" s="67"/>
      <c r="DY5" s="67"/>
      <c r="DZ5" s="67"/>
      <c r="EA5" s="67"/>
      <c r="EB5" s="67"/>
      <c r="EC5" s="67"/>
      <c r="ED5" s="67"/>
      <c r="EE5" s="67"/>
      <c r="EF5" s="67"/>
      <c r="EG5" s="67"/>
      <c r="EH5" s="67"/>
      <c r="EI5" s="67"/>
      <c r="EJ5" s="67"/>
      <c r="EK5" s="67"/>
      <c r="EL5" s="67"/>
      <c r="EM5" s="67"/>
      <c r="EN5" s="67"/>
      <c r="EO5" s="67"/>
      <c r="EP5" s="67"/>
      <c r="EQ5" s="67"/>
      <c r="ER5" s="67"/>
      <c r="ES5" s="67"/>
      <c r="ET5" s="67"/>
      <c r="EU5" s="67"/>
      <c r="EV5" s="67"/>
      <c r="EW5" s="67"/>
      <c r="EX5" s="67"/>
      <c r="EY5" s="67"/>
      <c r="EZ5" s="67"/>
      <c r="FA5" s="67"/>
      <c r="FB5" s="67"/>
      <c r="FC5" s="67"/>
      <c r="FD5" s="67"/>
      <c r="FE5" s="67"/>
      <c r="FF5" s="67"/>
      <c r="FG5" s="67"/>
      <c r="FH5" s="67"/>
      <c r="FI5" s="67"/>
      <c r="FJ5" s="67"/>
      <c r="FK5" s="67"/>
      <c r="FL5" s="67"/>
      <c r="FM5" s="67"/>
      <c r="FN5" s="67"/>
      <c r="FO5" s="67"/>
      <c r="FP5" s="67"/>
      <c r="FQ5" s="67"/>
      <c r="FR5" s="67"/>
      <c r="FS5" s="67"/>
      <c r="FT5" s="67"/>
      <c r="FU5" s="67"/>
      <c r="FV5" s="67"/>
      <c r="FW5" s="67"/>
      <c r="FX5" s="67"/>
      <c r="FY5" s="67"/>
      <c r="FZ5" s="67"/>
      <c r="GA5" s="67"/>
      <c r="GB5" s="67"/>
      <c r="GC5" s="67"/>
      <c r="GD5" s="67"/>
      <c r="GE5" s="67"/>
      <c r="GF5" s="67"/>
      <c r="GG5" s="67"/>
      <c r="GH5" s="67"/>
      <c r="GI5" s="67"/>
      <c r="GJ5" s="67"/>
      <c r="GK5" s="67"/>
      <c r="GL5" s="67"/>
      <c r="GM5" s="67"/>
      <c r="GN5" s="67"/>
      <c r="GO5" s="67"/>
      <c r="GP5" s="67"/>
      <c r="GQ5" s="67"/>
      <c r="GR5" s="67"/>
      <c r="GS5" s="67"/>
      <c r="GT5" s="67"/>
      <c r="GU5" s="67"/>
      <c r="GV5" s="67"/>
      <c r="GW5" s="67"/>
      <c r="GX5" s="67"/>
      <c r="GY5" s="67"/>
      <c r="GZ5" s="67"/>
      <c r="HA5" s="67"/>
      <c r="HB5" s="67"/>
      <c r="HC5" s="67"/>
      <c r="HD5" s="67"/>
      <c r="HE5" s="67"/>
      <c r="HF5" s="67"/>
      <c r="HG5" s="67"/>
      <c r="HH5" s="67"/>
      <c r="HI5" s="67"/>
      <c r="HJ5" s="67"/>
      <c r="HK5" s="67"/>
      <c r="HL5" s="67"/>
      <c r="HM5" s="67"/>
      <c r="HN5" s="67"/>
      <c r="HO5" s="67"/>
      <c r="HP5" s="67"/>
      <c r="HQ5" s="67"/>
      <c r="HR5" s="67"/>
      <c r="HS5" s="67"/>
      <c r="HT5" s="67"/>
      <c r="HU5" s="67"/>
      <c r="HV5" s="67"/>
      <c r="HW5" s="67"/>
      <c r="HX5" s="67"/>
      <c r="HY5" s="67"/>
      <c r="HZ5" s="67"/>
    </row>
    <row r="6" s="30" customFormat="1" ht="22" customHeight="1" spans="1:234">
      <c r="A6" s="10">
        <v>2</v>
      </c>
      <c r="B6" s="8" t="s">
        <v>584</v>
      </c>
      <c r="C6" s="13" t="s">
        <v>552</v>
      </c>
      <c r="D6" s="14"/>
      <c r="E6" s="14"/>
      <c r="F6" s="14"/>
      <c r="G6" s="15"/>
      <c r="H6" s="16">
        <f>7*6.6</f>
        <v>46.2</v>
      </c>
      <c r="I6" s="12">
        <v>413</v>
      </c>
      <c r="J6" s="43">
        <f>H6*I6</f>
        <v>19081</v>
      </c>
      <c r="K6" s="16" t="s">
        <v>585</v>
      </c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67"/>
      <c r="AE6" s="67"/>
      <c r="AF6" s="67"/>
      <c r="AG6" s="67"/>
      <c r="AH6" s="67"/>
      <c r="AI6" s="67"/>
      <c r="AJ6" s="67"/>
      <c r="AK6" s="67"/>
      <c r="AL6" s="67"/>
      <c r="AM6" s="67"/>
      <c r="AN6" s="67"/>
      <c r="AO6" s="67"/>
      <c r="AP6" s="67"/>
      <c r="AQ6" s="67"/>
      <c r="AR6" s="67"/>
      <c r="AS6" s="67"/>
      <c r="AT6" s="67"/>
      <c r="AU6" s="67"/>
      <c r="AV6" s="67"/>
      <c r="AW6" s="67"/>
      <c r="AX6" s="67"/>
      <c r="AY6" s="67"/>
      <c r="AZ6" s="67"/>
      <c r="BA6" s="67"/>
      <c r="BB6" s="67"/>
      <c r="BC6" s="67"/>
      <c r="BD6" s="67"/>
      <c r="BE6" s="67"/>
      <c r="BF6" s="67"/>
      <c r="BG6" s="67"/>
      <c r="BH6" s="67"/>
      <c r="BI6" s="67"/>
      <c r="BJ6" s="67"/>
      <c r="BK6" s="67"/>
      <c r="BL6" s="67"/>
      <c r="BM6" s="67"/>
      <c r="BN6" s="67"/>
      <c r="BO6" s="67"/>
      <c r="BP6" s="67"/>
      <c r="BQ6" s="67"/>
      <c r="BR6" s="67"/>
      <c r="BS6" s="67"/>
      <c r="BT6" s="67"/>
      <c r="BU6" s="67"/>
      <c r="BV6" s="67"/>
      <c r="BW6" s="67"/>
      <c r="BX6" s="67"/>
      <c r="BY6" s="67"/>
      <c r="BZ6" s="67"/>
      <c r="CA6" s="67"/>
      <c r="CB6" s="67"/>
      <c r="CC6" s="67"/>
      <c r="CD6" s="67"/>
      <c r="CE6" s="67"/>
      <c r="CF6" s="67"/>
      <c r="CG6" s="67"/>
      <c r="CH6" s="67"/>
      <c r="CI6" s="67"/>
      <c r="CJ6" s="67"/>
      <c r="CK6" s="67"/>
      <c r="CL6" s="67"/>
      <c r="CM6" s="67"/>
      <c r="CN6" s="67"/>
      <c r="CO6" s="67"/>
      <c r="CP6" s="67"/>
      <c r="CQ6" s="67"/>
      <c r="CR6" s="67"/>
      <c r="CS6" s="67"/>
      <c r="CT6" s="67"/>
      <c r="CU6" s="67"/>
      <c r="CV6" s="67"/>
      <c r="CW6" s="67"/>
      <c r="CX6" s="67"/>
      <c r="CY6" s="67"/>
      <c r="CZ6" s="67"/>
      <c r="DA6" s="67"/>
      <c r="DB6" s="67"/>
      <c r="DC6" s="67"/>
      <c r="DD6" s="67"/>
      <c r="DE6" s="67"/>
      <c r="DF6" s="67"/>
      <c r="DG6" s="67"/>
      <c r="DH6" s="67"/>
      <c r="DI6" s="67"/>
      <c r="DJ6" s="67"/>
      <c r="DK6" s="67"/>
      <c r="DL6" s="67"/>
      <c r="DM6" s="67"/>
      <c r="DN6" s="67"/>
      <c r="DO6" s="67"/>
      <c r="DP6" s="67"/>
      <c r="DQ6" s="67"/>
      <c r="DR6" s="67"/>
      <c r="DS6" s="67"/>
      <c r="DT6" s="67"/>
      <c r="DU6" s="67"/>
      <c r="DV6" s="67"/>
      <c r="DW6" s="67"/>
      <c r="DX6" s="67"/>
      <c r="DY6" s="67"/>
      <c r="DZ6" s="67"/>
      <c r="EA6" s="67"/>
      <c r="EB6" s="67"/>
      <c r="EC6" s="67"/>
      <c r="ED6" s="67"/>
      <c r="EE6" s="67"/>
      <c r="EF6" s="67"/>
      <c r="EG6" s="67"/>
      <c r="EH6" s="67"/>
      <c r="EI6" s="67"/>
      <c r="EJ6" s="67"/>
      <c r="EK6" s="67"/>
      <c r="EL6" s="67"/>
      <c r="EM6" s="67"/>
      <c r="EN6" s="67"/>
      <c r="EO6" s="67"/>
      <c r="EP6" s="67"/>
      <c r="EQ6" s="67"/>
      <c r="ER6" s="67"/>
      <c r="ES6" s="67"/>
      <c r="ET6" s="67"/>
      <c r="EU6" s="67"/>
      <c r="EV6" s="67"/>
      <c r="EW6" s="67"/>
      <c r="EX6" s="67"/>
      <c r="EY6" s="67"/>
      <c r="EZ6" s="67"/>
      <c r="FA6" s="67"/>
      <c r="FB6" s="67"/>
      <c r="FC6" s="67"/>
      <c r="FD6" s="67"/>
      <c r="FE6" s="67"/>
      <c r="FF6" s="67"/>
      <c r="FG6" s="67"/>
      <c r="FH6" s="67"/>
      <c r="FI6" s="67"/>
      <c r="FJ6" s="67"/>
      <c r="FK6" s="67"/>
      <c r="FL6" s="67"/>
      <c r="FM6" s="67"/>
      <c r="FN6" s="67"/>
      <c r="FO6" s="67"/>
      <c r="FP6" s="67"/>
      <c r="FQ6" s="67"/>
      <c r="FR6" s="67"/>
      <c r="FS6" s="67"/>
      <c r="FT6" s="67"/>
      <c r="FU6" s="67"/>
      <c r="FV6" s="67"/>
      <c r="FW6" s="67"/>
      <c r="FX6" s="67"/>
      <c r="FY6" s="67"/>
      <c r="FZ6" s="67"/>
      <c r="GA6" s="67"/>
      <c r="GB6" s="67"/>
      <c r="GC6" s="67"/>
      <c r="GD6" s="67"/>
      <c r="GE6" s="67"/>
      <c r="GF6" s="67"/>
      <c r="GG6" s="67"/>
      <c r="GH6" s="67"/>
      <c r="GI6" s="67"/>
      <c r="GJ6" s="67"/>
      <c r="GK6" s="67"/>
      <c r="GL6" s="67"/>
      <c r="GM6" s="67"/>
      <c r="GN6" s="67"/>
      <c r="GO6" s="67"/>
      <c r="GP6" s="67"/>
      <c r="GQ6" s="67"/>
      <c r="GR6" s="67"/>
      <c r="GS6" s="67"/>
      <c r="GT6" s="67"/>
      <c r="GU6" s="67"/>
      <c r="GV6" s="67"/>
      <c r="GW6" s="67"/>
      <c r="GX6" s="67"/>
      <c r="GY6" s="67"/>
      <c r="GZ6" s="67"/>
      <c r="HA6" s="67"/>
      <c r="HB6" s="67"/>
      <c r="HC6" s="67"/>
      <c r="HD6" s="67"/>
      <c r="HE6" s="67"/>
      <c r="HF6" s="67"/>
      <c r="HG6" s="67"/>
      <c r="HH6" s="67"/>
      <c r="HI6" s="67"/>
      <c r="HJ6" s="67"/>
      <c r="HK6" s="67"/>
      <c r="HL6" s="67"/>
      <c r="HM6" s="67"/>
      <c r="HN6" s="67"/>
      <c r="HO6" s="67"/>
      <c r="HP6" s="67"/>
      <c r="HQ6" s="67"/>
      <c r="HR6" s="67"/>
      <c r="HS6" s="67"/>
      <c r="HT6" s="67"/>
      <c r="HU6" s="67"/>
      <c r="HV6" s="67"/>
      <c r="HW6" s="67"/>
      <c r="HX6" s="67"/>
      <c r="HY6" s="67"/>
      <c r="HZ6" s="67"/>
    </row>
    <row r="7" s="30" customFormat="1" ht="22" customHeight="1" spans="1:234">
      <c r="A7" s="10">
        <v>3</v>
      </c>
      <c r="B7" s="8" t="s">
        <v>586</v>
      </c>
      <c r="C7" s="13" t="s">
        <v>282</v>
      </c>
      <c r="D7" s="14"/>
      <c r="E7" s="14"/>
      <c r="F7" s="14"/>
      <c r="G7" s="15"/>
      <c r="H7" s="16">
        <f>13*4</f>
        <v>52</v>
      </c>
      <c r="I7" s="12">
        <v>309</v>
      </c>
      <c r="J7" s="43">
        <f>H7*I7</f>
        <v>16068</v>
      </c>
      <c r="K7" s="16" t="s">
        <v>587</v>
      </c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67"/>
      <c r="Y7" s="67"/>
      <c r="Z7" s="67"/>
      <c r="AA7" s="67"/>
      <c r="AB7" s="67"/>
      <c r="AC7" s="67"/>
      <c r="AD7" s="67"/>
      <c r="AE7" s="67"/>
      <c r="AF7" s="67"/>
      <c r="AG7" s="67"/>
      <c r="AH7" s="67"/>
      <c r="AI7" s="67"/>
      <c r="AJ7" s="67"/>
      <c r="AK7" s="67"/>
      <c r="AL7" s="67"/>
      <c r="AM7" s="67"/>
      <c r="AN7" s="67"/>
      <c r="AO7" s="67"/>
      <c r="AP7" s="67"/>
      <c r="AQ7" s="67"/>
      <c r="AR7" s="67"/>
      <c r="AS7" s="67"/>
      <c r="AT7" s="67"/>
      <c r="AU7" s="67"/>
      <c r="AV7" s="67"/>
      <c r="AW7" s="67"/>
      <c r="AX7" s="67"/>
      <c r="AY7" s="67"/>
      <c r="AZ7" s="67"/>
      <c r="BA7" s="67"/>
      <c r="BB7" s="67"/>
      <c r="BC7" s="67"/>
      <c r="BD7" s="67"/>
      <c r="BE7" s="67"/>
      <c r="BF7" s="67"/>
      <c r="BG7" s="67"/>
      <c r="BH7" s="67"/>
      <c r="BI7" s="67"/>
      <c r="BJ7" s="67"/>
      <c r="BK7" s="67"/>
      <c r="BL7" s="67"/>
      <c r="BM7" s="67"/>
      <c r="BN7" s="67"/>
      <c r="BO7" s="67"/>
      <c r="BP7" s="67"/>
      <c r="BQ7" s="67"/>
      <c r="BR7" s="67"/>
      <c r="BS7" s="67"/>
      <c r="BT7" s="67"/>
      <c r="BU7" s="67"/>
      <c r="BV7" s="67"/>
      <c r="BW7" s="67"/>
      <c r="BX7" s="67"/>
      <c r="BY7" s="67"/>
      <c r="BZ7" s="67"/>
      <c r="CA7" s="67"/>
      <c r="CB7" s="67"/>
      <c r="CC7" s="67"/>
      <c r="CD7" s="67"/>
      <c r="CE7" s="67"/>
      <c r="CF7" s="67"/>
      <c r="CG7" s="67"/>
      <c r="CH7" s="67"/>
      <c r="CI7" s="67"/>
      <c r="CJ7" s="67"/>
      <c r="CK7" s="67"/>
      <c r="CL7" s="67"/>
      <c r="CM7" s="67"/>
      <c r="CN7" s="67"/>
      <c r="CO7" s="67"/>
      <c r="CP7" s="67"/>
      <c r="CQ7" s="67"/>
      <c r="CR7" s="67"/>
      <c r="CS7" s="67"/>
      <c r="CT7" s="67"/>
      <c r="CU7" s="67"/>
      <c r="CV7" s="67"/>
      <c r="CW7" s="67"/>
      <c r="CX7" s="67"/>
      <c r="CY7" s="67"/>
      <c r="CZ7" s="67"/>
      <c r="DA7" s="67"/>
      <c r="DB7" s="67"/>
      <c r="DC7" s="67"/>
      <c r="DD7" s="67"/>
      <c r="DE7" s="67"/>
      <c r="DF7" s="67"/>
      <c r="DG7" s="67"/>
      <c r="DH7" s="67"/>
      <c r="DI7" s="67"/>
      <c r="DJ7" s="67"/>
      <c r="DK7" s="67"/>
      <c r="DL7" s="67"/>
      <c r="DM7" s="67"/>
      <c r="DN7" s="67"/>
      <c r="DO7" s="67"/>
      <c r="DP7" s="67"/>
      <c r="DQ7" s="67"/>
      <c r="DR7" s="67"/>
      <c r="DS7" s="67"/>
      <c r="DT7" s="67"/>
      <c r="DU7" s="67"/>
      <c r="DV7" s="67"/>
      <c r="DW7" s="67"/>
      <c r="DX7" s="67"/>
      <c r="DY7" s="67"/>
      <c r="DZ7" s="67"/>
      <c r="EA7" s="67"/>
      <c r="EB7" s="67"/>
      <c r="EC7" s="67"/>
      <c r="ED7" s="67"/>
      <c r="EE7" s="67"/>
      <c r="EF7" s="67"/>
      <c r="EG7" s="67"/>
      <c r="EH7" s="67"/>
      <c r="EI7" s="67"/>
      <c r="EJ7" s="67"/>
      <c r="EK7" s="67"/>
      <c r="EL7" s="67"/>
      <c r="EM7" s="67"/>
      <c r="EN7" s="67"/>
      <c r="EO7" s="67"/>
      <c r="EP7" s="67"/>
      <c r="EQ7" s="67"/>
      <c r="ER7" s="67"/>
      <c r="ES7" s="67"/>
      <c r="ET7" s="67"/>
      <c r="EU7" s="67"/>
      <c r="EV7" s="67"/>
      <c r="EW7" s="67"/>
      <c r="EX7" s="67"/>
      <c r="EY7" s="67"/>
      <c r="EZ7" s="67"/>
      <c r="FA7" s="67"/>
      <c r="FB7" s="67"/>
      <c r="FC7" s="67"/>
      <c r="FD7" s="67"/>
      <c r="FE7" s="67"/>
      <c r="FF7" s="67"/>
      <c r="FG7" s="67"/>
      <c r="FH7" s="67"/>
      <c r="FI7" s="67"/>
      <c r="FJ7" s="67"/>
      <c r="FK7" s="67"/>
      <c r="FL7" s="67"/>
      <c r="FM7" s="67"/>
      <c r="FN7" s="67"/>
      <c r="FO7" s="67"/>
      <c r="FP7" s="67"/>
      <c r="FQ7" s="67"/>
      <c r="FR7" s="67"/>
      <c r="FS7" s="67"/>
      <c r="FT7" s="67"/>
      <c r="FU7" s="67"/>
      <c r="FV7" s="67"/>
      <c r="FW7" s="67"/>
      <c r="FX7" s="67"/>
      <c r="FY7" s="67"/>
      <c r="FZ7" s="67"/>
      <c r="GA7" s="67"/>
      <c r="GB7" s="67"/>
      <c r="GC7" s="67"/>
      <c r="GD7" s="67"/>
      <c r="GE7" s="67"/>
      <c r="GF7" s="67"/>
      <c r="GG7" s="67"/>
      <c r="GH7" s="67"/>
      <c r="GI7" s="67"/>
      <c r="GJ7" s="67"/>
      <c r="GK7" s="67"/>
      <c r="GL7" s="67"/>
      <c r="GM7" s="67"/>
      <c r="GN7" s="67"/>
      <c r="GO7" s="67"/>
      <c r="GP7" s="67"/>
      <c r="GQ7" s="67"/>
      <c r="GR7" s="67"/>
      <c r="GS7" s="67"/>
      <c r="GT7" s="67"/>
      <c r="GU7" s="67"/>
      <c r="GV7" s="67"/>
      <c r="GW7" s="67"/>
      <c r="GX7" s="67"/>
      <c r="GY7" s="67"/>
      <c r="GZ7" s="67"/>
      <c r="HA7" s="67"/>
      <c r="HB7" s="67"/>
      <c r="HC7" s="67"/>
      <c r="HD7" s="67"/>
      <c r="HE7" s="67"/>
      <c r="HF7" s="67"/>
      <c r="HG7" s="67"/>
      <c r="HH7" s="67"/>
      <c r="HI7" s="67"/>
      <c r="HJ7" s="67"/>
      <c r="HK7" s="67"/>
      <c r="HL7" s="67"/>
      <c r="HM7" s="67"/>
      <c r="HN7" s="67"/>
      <c r="HO7" s="67"/>
      <c r="HP7" s="67"/>
      <c r="HQ7" s="67"/>
      <c r="HR7" s="67"/>
      <c r="HS7" s="67"/>
      <c r="HT7" s="67"/>
      <c r="HU7" s="67"/>
      <c r="HV7" s="67"/>
      <c r="HW7" s="67"/>
      <c r="HX7" s="67"/>
      <c r="HY7" s="67"/>
      <c r="HZ7" s="67"/>
    </row>
    <row r="8" s="30" customFormat="1" ht="22" customHeight="1" spans="1:234">
      <c r="A8" s="10"/>
      <c r="B8" s="10"/>
      <c r="C8" s="13"/>
      <c r="D8" s="14"/>
      <c r="E8" s="14"/>
      <c r="F8" s="14"/>
      <c r="G8" s="15"/>
      <c r="H8" s="16"/>
      <c r="I8" s="12"/>
      <c r="J8" s="43"/>
      <c r="K8" s="68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67"/>
      <c r="Y8" s="67"/>
      <c r="Z8" s="67"/>
      <c r="AA8" s="67"/>
      <c r="AB8" s="67"/>
      <c r="AC8" s="67"/>
      <c r="AD8" s="67"/>
      <c r="AE8" s="67"/>
      <c r="AF8" s="67"/>
      <c r="AG8" s="67"/>
      <c r="AH8" s="67"/>
      <c r="AI8" s="67"/>
      <c r="AJ8" s="67"/>
      <c r="AK8" s="67"/>
      <c r="AL8" s="67"/>
      <c r="AM8" s="67"/>
      <c r="AN8" s="67"/>
      <c r="AO8" s="67"/>
      <c r="AP8" s="67"/>
      <c r="AQ8" s="67"/>
      <c r="AR8" s="67"/>
      <c r="AS8" s="67"/>
      <c r="AT8" s="67"/>
      <c r="AU8" s="67"/>
      <c r="AV8" s="67"/>
      <c r="AW8" s="67"/>
      <c r="AX8" s="67"/>
      <c r="AY8" s="67"/>
      <c r="AZ8" s="67"/>
      <c r="BA8" s="67"/>
      <c r="BB8" s="67"/>
      <c r="BC8" s="67"/>
      <c r="BD8" s="67"/>
      <c r="BE8" s="67"/>
      <c r="BF8" s="67"/>
      <c r="BG8" s="67"/>
      <c r="BH8" s="67"/>
      <c r="BI8" s="67"/>
      <c r="BJ8" s="67"/>
      <c r="BK8" s="67"/>
      <c r="BL8" s="67"/>
      <c r="BM8" s="67"/>
      <c r="BN8" s="67"/>
      <c r="BO8" s="67"/>
      <c r="BP8" s="67"/>
      <c r="BQ8" s="67"/>
      <c r="BR8" s="67"/>
      <c r="BS8" s="67"/>
      <c r="BT8" s="67"/>
      <c r="BU8" s="67"/>
      <c r="BV8" s="67"/>
      <c r="BW8" s="67"/>
      <c r="BX8" s="67"/>
      <c r="BY8" s="67"/>
      <c r="BZ8" s="67"/>
      <c r="CA8" s="67"/>
      <c r="CB8" s="67"/>
      <c r="CC8" s="67"/>
      <c r="CD8" s="67"/>
      <c r="CE8" s="67"/>
      <c r="CF8" s="67"/>
      <c r="CG8" s="67"/>
      <c r="CH8" s="67"/>
      <c r="CI8" s="67"/>
      <c r="CJ8" s="67"/>
      <c r="CK8" s="67"/>
      <c r="CL8" s="67"/>
      <c r="CM8" s="67"/>
      <c r="CN8" s="67"/>
      <c r="CO8" s="67"/>
      <c r="CP8" s="67"/>
      <c r="CQ8" s="67"/>
      <c r="CR8" s="67"/>
      <c r="CS8" s="67"/>
      <c r="CT8" s="67"/>
      <c r="CU8" s="67"/>
      <c r="CV8" s="67"/>
      <c r="CW8" s="67"/>
      <c r="CX8" s="67"/>
      <c r="CY8" s="67"/>
      <c r="CZ8" s="67"/>
      <c r="DA8" s="67"/>
      <c r="DB8" s="67"/>
      <c r="DC8" s="67"/>
      <c r="DD8" s="67"/>
      <c r="DE8" s="67"/>
      <c r="DF8" s="67"/>
      <c r="DG8" s="67"/>
      <c r="DH8" s="67"/>
      <c r="DI8" s="67"/>
      <c r="DJ8" s="67"/>
      <c r="DK8" s="67"/>
      <c r="DL8" s="67"/>
      <c r="DM8" s="67"/>
      <c r="DN8" s="67"/>
      <c r="DO8" s="67"/>
      <c r="DP8" s="67"/>
      <c r="DQ8" s="67"/>
      <c r="DR8" s="67"/>
      <c r="DS8" s="67"/>
      <c r="DT8" s="67"/>
      <c r="DU8" s="67"/>
      <c r="DV8" s="67"/>
      <c r="DW8" s="67"/>
      <c r="DX8" s="67"/>
      <c r="DY8" s="67"/>
      <c r="DZ8" s="67"/>
      <c r="EA8" s="67"/>
      <c r="EB8" s="67"/>
      <c r="EC8" s="67"/>
      <c r="ED8" s="67"/>
      <c r="EE8" s="67"/>
      <c r="EF8" s="67"/>
      <c r="EG8" s="67"/>
      <c r="EH8" s="67"/>
      <c r="EI8" s="67"/>
      <c r="EJ8" s="67"/>
      <c r="EK8" s="67"/>
      <c r="EL8" s="67"/>
      <c r="EM8" s="67"/>
      <c r="EN8" s="67"/>
      <c r="EO8" s="67"/>
      <c r="EP8" s="67"/>
      <c r="EQ8" s="67"/>
      <c r="ER8" s="67"/>
      <c r="ES8" s="67"/>
      <c r="ET8" s="67"/>
      <c r="EU8" s="67"/>
      <c r="EV8" s="67"/>
      <c r="EW8" s="67"/>
      <c r="EX8" s="67"/>
      <c r="EY8" s="67"/>
      <c r="EZ8" s="67"/>
      <c r="FA8" s="67"/>
      <c r="FB8" s="67"/>
      <c r="FC8" s="67"/>
      <c r="FD8" s="67"/>
      <c r="FE8" s="67"/>
      <c r="FF8" s="67"/>
      <c r="FG8" s="67"/>
      <c r="FH8" s="67"/>
      <c r="FI8" s="67"/>
      <c r="FJ8" s="67"/>
      <c r="FK8" s="67"/>
      <c r="FL8" s="67"/>
      <c r="FM8" s="67"/>
      <c r="FN8" s="67"/>
      <c r="FO8" s="67"/>
      <c r="FP8" s="67"/>
      <c r="FQ8" s="67"/>
      <c r="FR8" s="67"/>
      <c r="FS8" s="67"/>
      <c r="FT8" s="67"/>
      <c r="FU8" s="67"/>
      <c r="FV8" s="67"/>
      <c r="FW8" s="67"/>
      <c r="FX8" s="67"/>
      <c r="FY8" s="67"/>
      <c r="FZ8" s="67"/>
      <c r="GA8" s="67"/>
      <c r="GB8" s="67"/>
      <c r="GC8" s="67"/>
      <c r="GD8" s="67"/>
      <c r="GE8" s="67"/>
      <c r="GF8" s="67"/>
      <c r="GG8" s="67"/>
      <c r="GH8" s="67"/>
      <c r="GI8" s="67"/>
      <c r="GJ8" s="67"/>
      <c r="GK8" s="67"/>
      <c r="GL8" s="67"/>
      <c r="GM8" s="67"/>
      <c r="GN8" s="67"/>
      <c r="GO8" s="67"/>
      <c r="GP8" s="67"/>
      <c r="GQ8" s="67"/>
      <c r="GR8" s="67"/>
      <c r="GS8" s="67"/>
      <c r="GT8" s="67"/>
      <c r="GU8" s="67"/>
      <c r="GV8" s="67"/>
      <c r="GW8" s="67"/>
      <c r="GX8" s="67"/>
      <c r="GY8" s="67"/>
      <c r="GZ8" s="67"/>
      <c r="HA8" s="67"/>
      <c r="HB8" s="67"/>
      <c r="HC8" s="67"/>
      <c r="HD8" s="67"/>
      <c r="HE8" s="67"/>
      <c r="HF8" s="67"/>
      <c r="HG8" s="67"/>
      <c r="HH8" s="67"/>
      <c r="HI8" s="67"/>
      <c r="HJ8" s="67"/>
      <c r="HK8" s="67"/>
      <c r="HL8" s="67"/>
      <c r="HM8" s="67"/>
      <c r="HN8" s="67"/>
      <c r="HO8" s="67"/>
      <c r="HP8" s="67"/>
      <c r="HQ8" s="67"/>
      <c r="HR8" s="67"/>
      <c r="HS8" s="67"/>
      <c r="HT8" s="67"/>
      <c r="HU8" s="67"/>
      <c r="HV8" s="67"/>
      <c r="HW8" s="67"/>
      <c r="HX8" s="67"/>
      <c r="HY8" s="67"/>
      <c r="HZ8" s="67"/>
    </row>
    <row r="9" s="30" customFormat="1" ht="22" customHeight="1" spans="1:234">
      <c r="A9" s="10"/>
      <c r="B9" s="10"/>
      <c r="C9" s="18" t="s">
        <v>99</v>
      </c>
      <c r="D9" s="19"/>
      <c r="E9" s="19"/>
      <c r="F9" s="19"/>
      <c r="G9" s="20"/>
      <c r="H9" s="16">
        <f>SUM(H5:H8)</f>
        <v>183.25</v>
      </c>
      <c r="I9" s="12"/>
      <c r="J9" s="43">
        <f>SUM(J5:J8)</f>
        <v>122240</v>
      </c>
      <c r="K9" s="68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67"/>
      <c r="Y9" s="67"/>
      <c r="Z9" s="67"/>
      <c r="AA9" s="67"/>
      <c r="AB9" s="67"/>
      <c r="AC9" s="67"/>
      <c r="AD9" s="67"/>
      <c r="AE9" s="67"/>
      <c r="AF9" s="67"/>
      <c r="AG9" s="67"/>
      <c r="AH9" s="67"/>
      <c r="AI9" s="67"/>
      <c r="AJ9" s="67"/>
      <c r="AK9" s="67"/>
      <c r="AL9" s="67"/>
      <c r="AM9" s="67"/>
      <c r="AN9" s="67"/>
      <c r="AO9" s="67"/>
      <c r="AP9" s="67"/>
      <c r="AQ9" s="67"/>
      <c r="AR9" s="67"/>
      <c r="AS9" s="67"/>
      <c r="AT9" s="67"/>
      <c r="AU9" s="67"/>
      <c r="AV9" s="67"/>
      <c r="AW9" s="67"/>
      <c r="AX9" s="67"/>
      <c r="AY9" s="67"/>
      <c r="AZ9" s="67"/>
      <c r="BA9" s="67"/>
      <c r="BB9" s="67"/>
      <c r="BC9" s="67"/>
      <c r="BD9" s="67"/>
      <c r="BE9" s="67"/>
      <c r="BF9" s="67"/>
      <c r="BG9" s="67"/>
      <c r="BH9" s="67"/>
      <c r="BI9" s="67"/>
      <c r="BJ9" s="67"/>
      <c r="BK9" s="67"/>
      <c r="BL9" s="67"/>
      <c r="BM9" s="67"/>
      <c r="BN9" s="67"/>
      <c r="BO9" s="67"/>
      <c r="BP9" s="67"/>
      <c r="BQ9" s="67"/>
      <c r="BR9" s="67"/>
      <c r="BS9" s="67"/>
      <c r="BT9" s="67"/>
      <c r="BU9" s="67"/>
      <c r="BV9" s="67"/>
      <c r="BW9" s="67"/>
      <c r="BX9" s="67"/>
      <c r="BY9" s="67"/>
      <c r="BZ9" s="67"/>
      <c r="CA9" s="67"/>
      <c r="CB9" s="67"/>
      <c r="CC9" s="67"/>
      <c r="CD9" s="67"/>
      <c r="CE9" s="67"/>
      <c r="CF9" s="67"/>
      <c r="CG9" s="67"/>
      <c r="CH9" s="67"/>
      <c r="CI9" s="67"/>
      <c r="CJ9" s="67"/>
      <c r="CK9" s="67"/>
      <c r="CL9" s="67"/>
      <c r="CM9" s="67"/>
      <c r="CN9" s="67"/>
      <c r="CO9" s="67"/>
      <c r="CP9" s="67"/>
      <c r="CQ9" s="67"/>
      <c r="CR9" s="67"/>
      <c r="CS9" s="67"/>
      <c r="CT9" s="67"/>
      <c r="CU9" s="67"/>
      <c r="CV9" s="67"/>
      <c r="CW9" s="67"/>
      <c r="CX9" s="67"/>
      <c r="CY9" s="67"/>
      <c r="CZ9" s="67"/>
      <c r="DA9" s="67"/>
      <c r="DB9" s="67"/>
      <c r="DC9" s="67"/>
      <c r="DD9" s="67"/>
      <c r="DE9" s="67"/>
      <c r="DF9" s="67"/>
      <c r="DG9" s="67"/>
      <c r="DH9" s="67"/>
      <c r="DI9" s="67"/>
      <c r="DJ9" s="67"/>
      <c r="DK9" s="67"/>
      <c r="DL9" s="67"/>
      <c r="DM9" s="67"/>
      <c r="DN9" s="67"/>
      <c r="DO9" s="67"/>
      <c r="DP9" s="67"/>
      <c r="DQ9" s="67"/>
      <c r="DR9" s="67"/>
      <c r="DS9" s="67"/>
      <c r="DT9" s="67"/>
      <c r="DU9" s="67"/>
      <c r="DV9" s="67"/>
      <c r="DW9" s="67"/>
      <c r="DX9" s="67"/>
      <c r="DY9" s="67"/>
      <c r="DZ9" s="67"/>
      <c r="EA9" s="67"/>
      <c r="EB9" s="67"/>
      <c r="EC9" s="67"/>
      <c r="ED9" s="67"/>
      <c r="EE9" s="67"/>
      <c r="EF9" s="67"/>
      <c r="EG9" s="67"/>
      <c r="EH9" s="67"/>
      <c r="EI9" s="67"/>
      <c r="EJ9" s="67"/>
      <c r="EK9" s="67"/>
      <c r="EL9" s="67"/>
      <c r="EM9" s="67"/>
      <c r="EN9" s="67"/>
      <c r="EO9" s="67"/>
      <c r="EP9" s="67"/>
      <c r="EQ9" s="67"/>
      <c r="ER9" s="67"/>
      <c r="ES9" s="67"/>
      <c r="ET9" s="67"/>
      <c r="EU9" s="67"/>
      <c r="EV9" s="67"/>
      <c r="EW9" s="67"/>
      <c r="EX9" s="67"/>
      <c r="EY9" s="67"/>
      <c r="EZ9" s="67"/>
      <c r="FA9" s="67"/>
      <c r="FB9" s="67"/>
      <c r="FC9" s="67"/>
      <c r="FD9" s="67"/>
      <c r="FE9" s="67"/>
      <c r="FF9" s="67"/>
      <c r="FG9" s="67"/>
      <c r="FH9" s="67"/>
      <c r="FI9" s="67"/>
      <c r="FJ9" s="67"/>
      <c r="FK9" s="67"/>
      <c r="FL9" s="67"/>
      <c r="FM9" s="67"/>
      <c r="FN9" s="67"/>
      <c r="FO9" s="67"/>
      <c r="FP9" s="67"/>
      <c r="FQ9" s="67"/>
      <c r="FR9" s="67"/>
      <c r="FS9" s="67"/>
      <c r="FT9" s="67"/>
      <c r="FU9" s="67"/>
      <c r="FV9" s="67"/>
      <c r="FW9" s="67"/>
      <c r="FX9" s="67"/>
      <c r="FY9" s="67"/>
      <c r="FZ9" s="67"/>
      <c r="GA9" s="67"/>
      <c r="GB9" s="67"/>
      <c r="GC9" s="67"/>
      <c r="GD9" s="67"/>
      <c r="GE9" s="67"/>
      <c r="GF9" s="67"/>
      <c r="GG9" s="67"/>
      <c r="GH9" s="67"/>
      <c r="GI9" s="67"/>
      <c r="GJ9" s="67"/>
      <c r="GK9" s="67"/>
      <c r="GL9" s="67"/>
      <c r="GM9" s="67"/>
      <c r="GN9" s="67"/>
      <c r="GO9" s="67"/>
      <c r="GP9" s="67"/>
      <c r="GQ9" s="67"/>
      <c r="GR9" s="67"/>
      <c r="GS9" s="67"/>
      <c r="GT9" s="67"/>
      <c r="GU9" s="67"/>
      <c r="GV9" s="67"/>
      <c r="GW9" s="67"/>
      <c r="GX9" s="67"/>
      <c r="GY9" s="67"/>
      <c r="GZ9" s="67"/>
      <c r="HA9" s="67"/>
      <c r="HB9" s="67"/>
      <c r="HC9" s="67"/>
      <c r="HD9" s="67"/>
      <c r="HE9" s="67"/>
      <c r="HF9" s="67"/>
      <c r="HG9" s="67"/>
      <c r="HH9" s="67"/>
      <c r="HI9" s="67"/>
      <c r="HJ9" s="67"/>
      <c r="HK9" s="67"/>
      <c r="HL9" s="67"/>
      <c r="HM9" s="67"/>
      <c r="HN9" s="67"/>
      <c r="HO9" s="67"/>
      <c r="HP9" s="67"/>
      <c r="HQ9" s="67"/>
      <c r="HR9" s="67"/>
      <c r="HS9" s="67"/>
      <c r="HT9" s="67"/>
      <c r="HU9" s="67"/>
      <c r="HV9" s="67"/>
      <c r="HW9" s="67"/>
      <c r="HX9" s="67"/>
      <c r="HY9" s="67"/>
      <c r="HZ9" s="67"/>
    </row>
    <row r="10" s="59" customFormat="1" ht="22" customHeight="1" spans="1:11">
      <c r="A10" s="71" t="s">
        <v>100</v>
      </c>
      <c r="B10" s="23"/>
      <c r="C10" s="23"/>
      <c r="D10" s="23"/>
      <c r="E10" s="23"/>
      <c r="F10" s="23"/>
      <c r="G10" s="23"/>
      <c r="H10" s="65"/>
      <c r="I10" s="65"/>
      <c r="J10" s="65"/>
      <c r="K10" s="70"/>
    </row>
    <row r="11" s="30" customFormat="1" ht="22" customHeight="1" spans="1:11">
      <c r="A11" s="10" t="s">
        <v>101</v>
      </c>
      <c r="B11" s="11" t="s">
        <v>102</v>
      </c>
      <c r="C11" s="16" t="s">
        <v>103</v>
      </c>
      <c r="D11" s="16"/>
      <c r="E11" s="16"/>
      <c r="F11" s="16"/>
      <c r="G11" s="16" t="s">
        <v>104</v>
      </c>
      <c r="H11" s="12" t="s">
        <v>105</v>
      </c>
      <c r="I11" s="11" t="s">
        <v>88</v>
      </c>
      <c r="J11" s="41" t="s">
        <v>89</v>
      </c>
      <c r="K11" s="10" t="s">
        <v>106</v>
      </c>
    </row>
    <row r="12" s="30" customFormat="1" ht="18" customHeight="1" spans="1:234">
      <c r="A12" s="10"/>
      <c r="B12" s="10" t="s">
        <v>204</v>
      </c>
      <c r="C12" s="10" t="s">
        <v>588</v>
      </c>
      <c r="D12" s="10"/>
      <c r="E12" s="10"/>
      <c r="F12" s="10"/>
      <c r="G12" s="16" t="s">
        <v>168</v>
      </c>
      <c r="H12" s="12">
        <v>200</v>
      </c>
      <c r="I12" s="25">
        <v>10</v>
      </c>
      <c r="J12" s="41">
        <v>2000</v>
      </c>
      <c r="K12" s="68"/>
      <c r="L12" s="67"/>
      <c r="M12" s="67"/>
      <c r="N12" s="67"/>
      <c r="O12" s="67"/>
      <c r="P12" s="67"/>
      <c r="Q12" s="67"/>
      <c r="R12" s="67"/>
      <c r="S12" s="67"/>
      <c r="T12" s="67"/>
      <c r="U12" s="67"/>
      <c r="V12" s="67"/>
      <c r="W12" s="67"/>
      <c r="X12" s="67"/>
      <c r="Y12" s="67"/>
      <c r="Z12" s="67"/>
      <c r="AA12" s="67"/>
      <c r="AB12" s="67"/>
      <c r="AC12" s="67"/>
      <c r="AD12" s="67"/>
      <c r="AE12" s="67"/>
      <c r="AF12" s="67"/>
      <c r="AG12" s="67"/>
      <c r="AH12" s="67"/>
      <c r="AI12" s="67"/>
      <c r="AJ12" s="67"/>
      <c r="AK12" s="67"/>
      <c r="AL12" s="67"/>
      <c r="AM12" s="67"/>
      <c r="AN12" s="67"/>
      <c r="AO12" s="67"/>
      <c r="AP12" s="67"/>
      <c r="AQ12" s="67"/>
      <c r="AR12" s="67"/>
      <c r="AS12" s="67"/>
      <c r="AT12" s="67"/>
      <c r="AU12" s="67"/>
      <c r="AV12" s="67"/>
      <c r="AW12" s="67"/>
      <c r="AX12" s="67"/>
      <c r="AY12" s="67"/>
      <c r="AZ12" s="67"/>
      <c r="BA12" s="67"/>
      <c r="BB12" s="67"/>
      <c r="BC12" s="67"/>
      <c r="BD12" s="67"/>
      <c r="BE12" s="67"/>
      <c r="BF12" s="67"/>
      <c r="BG12" s="67"/>
      <c r="BH12" s="67"/>
      <c r="BI12" s="67"/>
      <c r="BJ12" s="67"/>
      <c r="BK12" s="67"/>
      <c r="BL12" s="67"/>
      <c r="BM12" s="67"/>
      <c r="BN12" s="67"/>
      <c r="BO12" s="67"/>
      <c r="BP12" s="67"/>
      <c r="BQ12" s="67"/>
      <c r="BR12" s="67"/>
      <c r="BS12" s="67"/>
      <c r="BT12" s="67"/>
      <c r="BU12" s="67"/>
      <c r="BV12" s="67"/>
      <c r="BW12" s="67"/>
      <c r="BX12" s="67"/>
      <c r="BY12" s="67"/>
      <c r="BZ12" s="67"/>
      <c r="CA12" s="67"/>
      <c r="CB12" s="67"/>
      <c r="CC12" s="67"/>
      <c r="CD12" s="67"/>
      <c r="CE12" s="67"/>
      <c r="CF12" s="67"/>
      <c r="CG12" s="67"/>
      <c r="CH12" s="67"/>
      <c r="CI12" s="67"/>
      <c r="CJ12" s="67"/>
      <c r="CK12" s="67"/>
      <c r="CL12" s="67"/>
      <c r="CM12" s="67"/>
      <c r="CN12" s="67"/>
      <c r="CO12" s="67"/>
      <c r="CP12" s="67"/>
      <c r="CQ12" s="67"/>
      <c r="CR12" s="67"/>
      <c r="CS12" s="67"/>
      <c r="CT12" s="67"/>
      <c r="CU12" s="67"/>
      <c r="CV12" s="67"/>
      <c r="CW12" s="67"/>
      <c r="CX12" s="67"/>
      <c r="CY12" s="67"/>
      <c r="CZ12" s="67"/>
      <c r="DA12" s="67"/>
      <c r="DB12" s="67"/>
      <c r="DC12" s="67"/>
      <c r="DD12" s="67"/>
      <c r="DE12" s="67"/>
      <c r="DF12" s="67"/>
      <c r="DG12" s="67"/>
      <c r="DH12" s="67"/>
      <c r="DI12" s="67"/>
      <c r="DJ12" s="67"/>
      <c r="DK12" s="67"/>
      <c r="DL12" s="67"/>
      <c r="DM12" s="67"/>
      <c r="DN12" s="67"/>
      <c r="DO12" s="67"/>
      <c r="DP12" s="67"/>
      <c r="DQ12" s="67"/>
      <c r="DR12" s="67"/>
      <c r="DS12" s="67"/>
      <c r="DT12" s="67"/>
      <c r="DU12" s="67"/>
      <c r="DV12" s="67"/>
      <c r="DW12" s="67"/>
      <c r="DX12" s="67"/>
      <c r="DY12" s="67"/>
      <c r="DZ12" s="67"/>
      <c r="EA12" s="67"/>
      <c r="EB12" s="67"/>
      <c r="EC12" s="67"/>
      <c r="ED12" s="67"/>
      <c r="EE12" s="67"/>
      <c r="EF12" s="67"/>
      <c r="EG12" s="67"/>
      <c r="EH12" s="67"/>
      <c r="EI12" s="67"/>
      <c r="EJ12" s="67"/>
      <c r="EK12" s="67"/>
      <c r="EL12" s="67"/>
      <c r="EM12" s="67"/>
      <c r="EN12" s="67"/>
      <c r="EO12" s="67"/>
      <c r="EP12" s="67"/>
      <c r="EQ12" s="67"/>
      <c r="ER12" s="67"/>
      <c r="ES12" s="67"/>
      <c r="ET12" s="67"/>
      <c r="EU12" s="67"/>
      <c r="EV12" s="67"/>
      <c r="EW12" s="67"/>
      <c r="EX12" s="67"/>
      <c r="EY12" s="67"/>
      <c r="EZ12" s="67"/>
      <c r="FA12" s="67"/>
      <c r="FB12" s="67"/>
      <c r="FC12" s="67"/>
      <c r="FD12" s="67"/>
      <c r="FE12" s="67"/>
      <c r="FF12" s="67"/>
      <c r="FG12" s="67"/>
      <c r="FH12" s="67"/>
      <c r="FI12" s="67"/>
      <c r="FJ12" s="67"/>
      <c r="FK12" s="67"/>
      <c r="FL12" s="67"/>
      <c r="FM12" s="67"/>
      <c r="FN12" s="67"/>
      <c r="FO12" s="67"/>
      <c r="FP12" s="67"/>
      <c r="FQ12" s="67"/>
      <c r="FR12" s="67"/>
      <c r="FS12" s="67"/>
      <c r="FT12" s="67"/>
      <c r="FU12" s="67"/>
      <c r="FV12" s="67"/>
      <c r="FW12" s="67"/>
      <c r="FX12" s="67"/>
      <c r="FY12" s="67"/>
      <c r="FZ12" s="67"/>
      <c r="GA12" s="67"/>
      <c r="GB12" s="67"/>
      <c r="GC12" s="67"/>
      <c r="GD12" s="67"/>
      <c r="GE12" s="67"/>
      <c r="GF12" s="67"/>
      <c r="GG12" s="67"/>
      <c r="GH12" s="67"/>
      <c r="GI12" s="67"/>
      <c r="GJ12" s="67"/>
      <c r="GK12" s="67"/>
      <c r="GL12" s="67"/>
      <c r="GM12" s="67"/>
      <c r="GN12" s="67"/>
      <c r="GO12" s="67"/>
      <c r="GP12" s="67"/>
      <c r="GQ12" s="67"/>
      <c r="GR12" s="67"/>
      <c r="GS12" s="67"/>
      <c r="GT12" s="67"/>
      <c r="GU12" s="67"/>
      <c r="GV12" s="67"/>
      <c r="GW12" s="67"/>
      <c r="GX12" s="67"/>
      <c r="GY12" s="67"/>
      <c r="GZ12" s="67"/>
      <c r="HA12" s="67"/>
      <c r="HB12" s="67"/>
      <c r="HC12" s="67"/>
      <c r="HD12" s="67"/>
      <c r="HE12" s="67"/>
      <c r="HF12" s="67"/>
      <c r="HG12" s="67"/>
      <c r="HH12" s="67"/>
      <c r="HI12" s="67"/>
      <c r="HJ12" s="67"/>
      <c r="HK12" s="67"/>
      <c r="HL12" s="67"/>
      <c r="HM12" s="67"/>
      <c r="HN12" s="67"/>
      <c r="HO12" s="67"/>
      <c r="HP12" s="67"/>
      <c r="HQ12" s="67"/>
      <c r="HR12" s="67"/>
      <c r="HS12" s="67"/>
      <c r="HT12" s="67"/>
      <c r="HU12" s="67"/>
      <c r="HV12" s="67"/>
      <c r="HW12" s="67"/>
      <c r="HX12" s="67"/>
      <c r="HY12" s="67"/>
      <c r="HZ12" s="67"/>
    </row>
    <row r="13" s="30" customFormat="1" ht="30" customHeight="1" spans="1:234">
      <c r="A13" s="10"/>
      <c r="B13" s="10"/>
      <c r="C13" s="10"/>
      <c r="D13" s="10"/>
      <c r="E13" s="10"/>
      <c r="F13" s="10"/>
      <c r="G13" s="16"/>
      <c r="H13" s="25"/>
      <c r="I13" s="25"/>
      <c r="J13" s="41"/>
      <c r="K13" s="68"/>
      <c r="L13" s="67"/>
      <c r="M13" s="67"/>
      <c r="N13" s="67"/>
      <c r="O13" s="67"/>
      <c r="P13" s="67"/>
      <c r="Q13" s="67"/>
      <c r="R13" s="67"/>
      <c r="S13" s="67"/>
      <c r="T13" s="67"/>
      <c r="U13" s="67"/>
      <c r="V13" s="67"/>
      <c r="W13" s="67"/>
      <c r="X13" s="67"/>
      <c r="Y13" s="67"/>
      <c r="Z13" s="67"/>
      <c r="AA13" s="67"/>
      <c r="AB13" s="67"/>
      <c r="AC13" s="67"/>
      <c r="AD13" s="67"/>
      <c r="AE13" s="67"/>
      <c r="AF13" s="67"/>
      <c r="AG13" s="67"/>
      <c r="AH13" s="67"/>
      <c r="AI13" s="67"/>
      <c r="AJ13" s="67"/>
      <c r="AK13" s="67"/>
      <c r="AL13" s="67"/>
      <c r="AM13" s="67"/>
      <c r="AN13" s="67"/>
      <c r="AO13" s="67"/>
      <c r="AP13" s="67"/>
      <c r="AQ13" s="67"/>
      <c r="AR13" s="67"/>
      <c r="AS13" s="67"/>
      <c r="AT13" s="67"/>
      <c r="AU13" s="67"/>
      <c r="AV13" s="67"/>
      <c r="AW13" s="67"/>
      <c r="AX13" s="67"/>
      <c r="AY13" s="67"/>
      <c r="AZ13" s="67"/>
      <c r="BA13" s="67"/>
      <c r="BB13" s="67"/>
      <c r="BC13" s="67"/>
      <c r="BD13" s="67"/>
      <c r="BE13" s="67"/>
      <c r="BF13" s="67"/>
      <c r="BG13" s="67"/>
      <c r="BH13" s="67"/>
      <c r="BI13" s="67"/>
      <c r="BJ13" s="67"/>
      <c r="BK13" s="67"/>
      <c r="BL13" s="67"/>
      <c r="BM13" s="67"/>
      <c r="BN13" s="67"/>
      <c r="BO13" s="67"/>
      <c r="BP13" s="67"/>
      <c r="BQ13" s="67"/>
      <c r="BR13" s="67"/>
      <c r="BS13" s="67"/>
      <c r="BT13" s="67"/>
      <c r="BU13" s="67"/>
      <c r="BV13" s="67"/>
      <c r="BW13" s="67"/>
      <c r="BX13" s="67"/>
      <c r="BY13" s="67"/>
      <c r="BZ13" s="67"/>
      <c r="CA13" s="67"/>
      <c r="CB13" s="67"/>
      <c r="CC13" s="67"/>
      <c r="CD13" s="67"/>
      <c r="CE13" s="67"/>
      <c r="CF13" s="67"/>
      <c r="CG13" s="67"/>
      <c r="CH13" s="67"/>
      <c r="CI13" s="67"/>
      <c r="CJ13" s="67"/>
      <c r="CK13" s="67"/>
      <c r="CL13" s="67"/>
      <c r="CM13" s="67"/>
      <c r="CN13" s="67"/>
      <c r="CO13" s="67"/>
      <c r="CP13" s="67"/>
      <c r="CQ13" s="67"/>
      <c r="CR13" s="67"/>
      <c r="CS13" s="67"/>
      <c r="CT13" s="67"/>
      <c r="CU13" s="67"/>
      <c r="CV13" s="67"/>
      <c r="CW13" s="67"/>
      <c r="CX13" s="67"/>
      <c r="CY13" s="67"/>
      <c r="CZ13" s="67"/>
      <c r="DA13" s="67"/>
      <c r="DB13" s="67"/>
      <c r="DC13" s="67"/>
      <c r="DD13" s="67"/>
      <c r="DE13" s="67"/>
      <c r="DF13" s="67"/>
      <c r="DG13" s="67"/>
      <c r="DH13" s="67"/>
      <c r="DI13" s="67"/>
      <c r="DJ13" s="67"/>
      <c r="DK13" s="67"/>
      <c r="DL13" s="67"/>
      <c r="DM13" s="67"/>
      <c r="DN13" s="67"/>
      <c r="DO13" s="67"/>
      <c r="DP13" s="67"/>
      <c r="DQ13" s="67"/>
      <c r="DR13" s="67"/>
      <c r="DS13" s="67"/>
      <c r="DT13" s="67"/>
      <c r="DU13" s="67"/>
      <c r="DV13" s="67"/>
      <c r="DW13" s="67"/>
      <c r="DX13" s="67"/>
      <c r="DY13" s="67"/>
      <c r="DZ13" s="67"/>
      <c r="EA13" s="67"/>
      <c r="EB13" s="67"/>
      <c r="EC13" s="67"/>
      <c r="ED13" s="67"/>
      <c r="EE13" s="67"/>
      <c r="EF13" s="67"/>
      <c r="EG13" s="67"/>
      <c r="EH13" s="67"/>
      <c r="EI13" s="67"/>
      <c r="EJ13" s="67"/>
      <c r="EK13" s="67"/>
      <c r="EL13" s="67"/>
      <c r="EM13" s="67"/>
      <c r="EN13" s="67"/>
      <c r="EO13" s="67"/>
      <c r="EP13" s="67"/>
      <c r="EQ13" s="67"/>
      <c r="ER13" s="67"/>
      <c r="ES13" s="67"/>
      <c r="ET13" s="67"/>
      <c r="EU13" s="67"/>
      <c r="EV13" s="67"/>
      <c r="EW13" s="67"/>
      <c r="EX13" s="67"/>
      <c r="EY13" s="67"/>
      <c r="EZ13" s="67"/>
      <c r="FA13" s="67"/>
      <c r="FB13" s="67"/>
      <c r="FC13" s="67"/>
      <c r="FD13" s="67"/>
      <c r="FE13" s="67"/>
      <c r="FF13" s="67"/>
      <c r="FG13" s="67"/>
      <c r="FH13" s="67"/>
      <c r="FI13" s="67"/>
      <c r="FJ13" s="67"/>
      <c r="FK13" s="67"/>
      <c r="FL13" s="67"/>
      <c r="FM13" s="67"/>
      <c r="FN13" s="67"/>
      <c r="FO13" s="67"/>
      <c r="FP13" s="67"/>
      <c r="FQ13" s="67"/>
      <c r="FR13" s="67"/>
      <c r="FS13" s="67"/>
      <c r="FT13" s="67"/>
      <c r="FU13" s="67"/>
      <c r="FV13" s="67"/>
      <c r="FW13" s="67"/>
      <c r="FX13" s="67"/>
      <c r="FY13" s="67"/>
      <c r="FZ13" s="67"/>
      <c r="GA13" s="67"/>
      <c r="GB13" s="67"/>
      <c r="GC13" s="67"/>
      <c r="GD13" s="67"/>
      <c r="GE13" s="67"/>
      <c r="GF13" s="67"/>
      <c r="GG13" s="67"/>
      <c r="GH13" s="67"/>
      <c r="GI13" s="67"/>
      <c r="GJ13" s="67"/>
      <c r="GK13" s="67"/>
      <c r="GL13" s="67"/>
      <c r="GM13" s="67"/>
      <c r="GN13" s="67"/>
      <c r="GO13" s="67"/>
      <c r="GP13" s="67"/>
      <c r="GQ13" s="67"/>
      <c r="GR13" s="67"/>
      <c r="GS13" s="67"/>
      <c r="GT13" s="67"/>
      <c r="GU13" s="67"/>
      <c r="GV13" s="67"/>
      <c r="GW13" s="67"/>
      <c r="GX13" s="67"/>
      <c r="GY13" s="67"/>
      <c r="GZ13" s="67"/>
      <c r="HA13" s="67"/>
      <c r="HB13" s="67"/>
      <c r="HC13" s="67"/>
      <c r="HD13" s="67"/>
      <c r="HE13" s="67"/>
      <c r="HF13" s="67"/>
      <c r="HG13" s="67"/>
      <c r="HH13" s="67"/>
      <c r="HI13" s="67"/>
      <c r="HJ13" s="67"/>
      <c r="HK13" s="67"/>
      <c r="HL13" s="67"/>
      <c r="HM13" s="67"/>
      <c r="HN13" s="67"/>
      <c r="HO13" s="67"/>
      <c r="HP13" s="67"/>
      <c r="HQ13" s="67"/>
      <c r="HR13" s="67"/>
      <c r="HS13" s="67"/>
      <c r="HT13" s="67"/>
      <c r="HU13" s="67"/>
      <c r="HV13" s="67"/>
      <c r="HW13" s="67"/>
      <c r="HX13" s="67"/>
      <c r="HY13" s="67"/>
      <c r="HZ13" s="67"/>
    </row>
    <row r="14" s="30" customFormat="1" ht="26" customHeight="1" spans="1:11">
      <c r="A14" s="10"/>
      <c r="B14" s="9" t="s">
        <v>99</v>
      </c>
      <c r="C14" s="9"/>
      <c r="D14" s="9"/>
      <c r="E14" s="9"/>
      <c r="F14" s="9"/>
      <c r="G14" s="12"/>
      <c r="H14" s="12"/>
      <c r="I14" s="12"/>
      <c r="J14" s="40">
        <f>SUM(J12:J13)</f>
        <v>2000</v>
      </c>
      <c r="K14" s="10"/>
    </row>
    <row r="15" s="30" customFormat="1" ht="25" customHeight="1" spans="1:11">
      <c r="A15" s="10"/>
      <c r="B15" s="26" t="s">
        <v>115</v>
      </c>
      <c r="C15" s="27"/>
      <c r="D15" s="27"/>
      <c r="E15" s="27"/>
      <c r="F15" s="28"/>
      <c r="G15" s="29"/>
      <c r="H15" s="29"/>
      <c r="I15" s="12"/>
      <c r="J15" s="40">
        <f>J14+J9</f>
        <v>124240</v>
      </c>
      <c r="K15" s="10"/>
    </row>
    <row r="16" s="30" customFormat="1" ht="19.5" customHeight="1" spans="3:10">
      <c r="C16" s="31"/>
      <c r="D16" s="32"/>
      <c r="E16" s="32"/>
      <c r="F16" s="32"/>
      <c r="G16" s="33" t="s">
        <v>116</v>
      </c>
      <c r="H16" s="33"/>
      <c r="I16" s="33"/>
      <c r="J16" s="33"/>
    </row>
    <row r="17" s="30" customFormat="1" ht="19.5" customHeight="1" spans="2:10">
      <c r="B17" s="34"/>
      <c r="C17" s="35"/>
      <c r="D17" s="36"/>
      <c r="E17" s="36"/>
      <c r="F17" s="36"/>
      <c r="G17" s="37">
        <v>44768</v>
      </c>
      <c r="H17" s="37"/>
      <c r="I17" s="37"/>
      <c r="J17" s="37"/>
    </row>
    <row r="18" s="30" customFormat="1" ht="27" customHeight="1" spans="4:9">
      <c r="D18" s="60"/>
      <c r="E18" s="60"/>
      <c r="F18" s="60"/>
      <c r="G18" s="60"/>
      <c r="H18" s="60"/>
      <c r="I18" s="61"/>
    </row>
    <row r="19" s="30" customFormat="1" ht="24" customHeight="1" spans="4:9">
      <c r="D19" s="60"/>
      <c r="E19" s="60"/>
      <c r="F19" s="60"/>
      <c r="G19" s="60"/>
      <c r="H19" s="60"/>
      <c r="I19" s="61"/>
    </row>
  </sheetData>
  <mergeCells count="20">
    <mergeCell ref="A1:K1"/>
    <mergeCell ref="E2:F2"/>
    <mergeCell ref="H2:I2"/>
    <mergeCell ref="A3:K3"/>
    <mergeCell ref="C4:G4"/>
    <mergeCell ref="C5:G5"/>
    <mergeCell ref="C6:G6"/>
    <mergeCell ref="C7:G7"/>
    <mergeCell ref="C8:G8"/>
    <mergeCell ref="C9:G9"/>
    <mergeCell ref="A10:K10"/>
    <mergeCell ref="C11:F11"/>
    <mergeCell ref="C12:F12"/>
    <mergeCell ref="C13:F13"/>
    <mergeCell ref="B14:F14"/>
    <mergeCell ref="B15:F15"/>
    <mergeCell ref="C16:D16"/>
    <mergeCell ref="G16:J16"/>
    <mergeCell ref="C17:D17"/>
    <mergeCell ref="G17:J17"/>
  </mergeCells>
  <printOptions horizontalCentered="1"/>
  <pageMargins left="0.314583333333333" right="0.314583333333333" top="0.786805555555556" bottom="0.708333333333333" header="0.5" footer="0.5"/>
  <pageSetup paperSize="9" orientation="landscape" horizontalDpi="600"/>
  <headerFooter>
    <oddFooter>&amp;C第 &amp;P 页，共 &amp;N 页</oddFooter>
  </headerFooter>
</worksheet>
</file>

<file path=xl/worksheets/sheet6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IA19"/>
  <sheetViews>
    <sheetView workbookViewId="0">
      <selection activeCell="E220" sqref="E220"/>
    </sheetView>
  </sheetViews>
  <sheetFormatPr defaultColWidth="9" defaultRowHeight="12.75"/>
  <cols>
    <col min="1" max="1" width="6.875" style="30" customWidth="1"/>
    <col min="2" max="2" width="9.5" style="30" customWidth="1"/>
    <col min="3" max="3" width="12.375" style="30" customWidth="1"/>
    <col min="4" max="4" width="12.625" style="60" customWidth="1"/>
    <col min="5" max="5" width="7.875" style="60" customWidth="1"/>
    <col min="6" max="6" width="11.625" style="60" customWidth="1"/>
    <col min="7" max="7" width="10.875" style="60" customWidth="1"/>
    <col min="8" max="8" width="14.375" style="60" customWidth="1"/>
    <col min="9" max="9" width="14.875" style="61" customWidth="1"/>
    <col min="10" max="10" width="17.125" style="30" customWidth="1"/>
    <col min="11" max="11" width="21.625" style="30" customWidth="1"/>
    <col min="12" max="12" width="13" style="30" customWidth="1"/>
    <col min="13" max="32" width="9" style="30"/>
    <col min="33" max="16384" width="5.625" style="30"/>
  </cols>
  <sheetData>
    <row r="1" s="58" customFormat="1" ht="30" customHeight="1" spans="1:227">
      <c r="A1" s="4" t="s">
        <v>74</v>
      </c>
      <c r="B1" s="5"/>
      <c r="C1" s="5"/>
      <c r="D1" s="5"/>
      <c r="E1" s="5"/>
      <c r="F1" s="5"/>
      <c r="G1" s="5"/>
      <c r="H1" s="5"/>
      <c r="I1" s="5"/>
      <c r="J1" s="5"/>
      <c r="K1" s="5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  <c r="AB1" s="66"/>
      <c r="AC1" s="66"/>
      <c r="AD1" s="66"/>
      <c r="AE1" s="66"/>
      <c r="AF1" s="66"/>
      <c r="AG1" s="66"/>
      <c r="AH1" s="66"/>
      <c r="AI1" s="66"/>
      <c r="AJ1" s="66"/>
      <c r="AK1" s="66"/>
      <c r="AL1" s="66"/>
      <c r="AM1" s="66"/>
      <c r="AN1" s="66"/>
      <c r="AO1" s="66"/>
      <c r="AP1" s="66"/>
      <c r="AQ1" s="66"/>
      <c r="AR1" s="66"/>
      <c r="AS1" s="66"/>
      <c r="AT1" s="66"/>
      <c r="AU1" s="66"/>
      <c r="AV1" s="66"/>
      <c r="AW1" s="66"/>
      <c r="AX1" s="66"/>
      <c r="AY1" s="66"/>
      <c r="AZ1" s="66"/>
      <c r="BA1" s="66"/>
      <c r="BB1" s="66"/>
      <c r="BC1" s="66"/>
      <c r="BD1" s="66"/>
      <c r="BE1" s="66"/>
      <c r="BF1" s="66"/>
      <c r="BG1" s="66"/>
      <c r="BH1" s="66"/>
      <c r="BI1" s="66"/>
      <c r="BJ1" s="66"/>
      <c r="BK1" s="66"/>
      <c r="BL1" s="66"/>
      <c r="BM1" s="66"/>
      <c r="BN1" s="66"/>
      <c r="BO1" s="66"/>
      <c r="BP1" s="66"/>
      <c r="BQ1" s="66"/>
      <c r="BR1" s="66"/>
      <c r="BS1" s="66"/>
      <c r="BT1" s="66"/>
      <c r="BU1" s="66"/>
      <c r="BV1" s="66"/>
      <c r="BW1" s="66"/>
      <c r="BX1" s="66"/>
      <c r="BY1" s="66"/>
      <c r="BZ1" s="66"/>
      <c r="CA1" s="66"/>
      <c r="CB1" s="66"/>
      <c r="CC1" s="66"/>
      <c r="CD1" s="66"/>
      <c r="CE1" s="66"/>
      <c r="CF1" s="66"/>
      <c r="CG1" s="66"/>
      <c r="CH1" s="66"/>
      <c r="CI1" s="66"/>
      <c r="CJ1" s="66"/>
      <c r="CK1" s="66"/>
      <c r="CL1" s="66"/>
      <c r="CM1" s="66"/>
      <c r="CN1" s="66"/>
      <c r="CO1" s="66"/>
      <c r="CP1" s="66"/>
      <c r="CQ1" s="66"/>
      <c r="CR1" s="66"/>
      <c r="CS1" s="66"/>
      <c r="CT1" s="66"/>
      <c r="CU1" s="66"/>
      <c r="CV1" s="66"/>
      <c r="CW1" s="66"/>
      <c r="CX1" s="66"/>
      <c r="CY1" s="66"/>
      <c r="CZ1" s="66"/>
      <c r="DA1" s="66"/>
      <c r="DB1" s="66"/>
      <c r="DC1" s="66"/>
      <c r="DD1" s="66"/>
      <c r="DE1" s="66"/>
      <c r="DF1" s="66"/>
      <c r="DG1" s="66"/>
      <c r="DH1" s="66"/>
      <c r="DI1" s="66"/>
      <c r="DJ1" s="66"/>
      <c r="DK1" s="66"/>
      <c r="DL1" s="66"/>
      <c r="DM1" s="66"/>
      <c r="DN1" s="66"/>
      <c r="DO1" s="66"/>
      <c r="DP1" s="66"/>
      <c r="DQ1" s="66"/>
      <c r="DR1" s="66"/>
      <c r="DS1" s="66"/>
      <c r="DT1" s="66"/>
      <c r="DU1" s="66"/>
      <c r="DV1" s="66"/>
      <c r="DW1" s="66"/>
      <c r="DX1" s="66"/>
      <c r="DY1" s="66"/>
      <c r="DZ1" s="66"/>
      <c r="EA1" s="66"/>
      <c r="EB1" s="66"/>
      <c r="EC1" s="66"/>
      <c r="ED1" s="66"/>
      <c r="EE1" s="66"/>
      <c r="EF1" s="66"/>
      <c r="EG1" s="66"/>
      <c r="EH1" s="66"/>
      <c r="EI1" s="66"/>
      <c r="EJ1" s="66"/>
      <c r="EK1" s="66"/>
      <c r="EL1" s="66"/>
      <c r="EM1" s="66"/>
      <c r="EN1" s="66"/>
      <c r="EO1" s="66"/>
      <c r="EP1" s="66"/>
      <c r="EQ1" s="66"/>
      <c r="ER1" s="66"/>
      <c r="ES1" s="66"/>
      <c r="ET1" s="66"/>
      <c r="EU1" s="66"/>
      <c r="EV1" s="66"/>
      <c r="EW1" s="66"/>
      <c r="EX1" s="66"/>
      <c r="EY1" s="66"/>
      <c r="EZ1" s="66"/>
      <c r="FA1" s="66"/>
      <c r="FB1" s="66"/>
      <c r="FC1" s="66"/>
      <c r="FD1" s="66"/>
      <c r="FE1" s="66"/>
      <c r="FF1" s="66"/>
      <c r="FG1" s="66"/>
      <c r="FH1" s="66"/>
      <c r="FI1" s="66"/>
      <c r="FJ1" s="66"/>
      <c r="FK1" s="66"/>
      <c r="FL1" s="66"/>
      <c r="FM1" s="66"/>
      <c r="FN1" s="66"/>
      <c r="FO1" s="66"/>
      <c r="FP1" s="66"/>
      <c r="FQ1" s="66"/>
      <c r="FR1" s="66"/>
      <c r="FS1" s="66"/>
      <c r="FT1" s="66"/>
      <c r="FU1" s="66"/>
      <c r="FV1" s="66"/>
      <c r="FW1" s="66"/>
      <c r="FX1" s="66"/>
      <c r="FY1" s="66"/>
      <c r="FZ1" s="66"/>
      <c r="GA1" s="66"/>
      <c r="GB1" s="66"/>
      <c r="GC1" s="66"/>
      <c r="GD1" s="66"/>
      <c r="GE1" s="66"/>
      <c r="GF1" s="66"/>
      <c r="GG1" s="66"/>
      <c r="GH1" s="66"/>
      <c r="GI1" s="66"/>
      <c r="GJ1" s="66"/>
      <c r="GK1" s="66"/>
      <c r="GL1" s="66"/>
      <c r="GM1" s="66"/>
      <c r="GN1" s="66"/>
      <c r="GO1" s="66"/>
      <c r="GP1" s="66"/>
      <c r="GQ1" s="66"/>
      <c r="GR1" s="66"/>
      <c r="GS1" s="66"/>
      <c r="GT1" s="66"/>
      <c r="GU1" s="66"/>
      <c r="GV1" s="66"/>
      <c r="GW1" s="66"/>
      <c r="GX1" s="66"/>
      <c r="GY1" s="66"/>
      <c r="GZ1" s="66"/>
      <c r="HA1" s="66"/>
      <c r="HB1" s="66"/>
      <c r="HC1" s="66"/>
      <c r="HD1" s="66"/>
      <c r="HE1" s="66"/>
      <c r="HF1" s="66"/>
      <c r="HG1" s="66"/>
      <c r="HH1" s="66"/>
      <c r="HI1" s="66"/>
      <c r="HJ1" s="66"/>
      <c r="HK1" s="66"/>
      <c r="HL1" s="66"/>
      <c r="HM1" s="66"/>
      <c r="HN1" s="66"/>
      <c r="HO1" s="66"/>
      <c r="HP1" s="66"/>
      <c r="HQ1" s="66"/>
      <c r="HR1" s="66"/>
      <c r="HS1" s="66"/>
    </row>
    <row r="2" s="30" customFormat="1" ht="26.1" customHeight="1" spans="1:234">
      <c r="A2" s="10" t="s">
        <v>75</v>
      </c>
      <c r="B2" s="7" t="s">
        <v>76</v>
      </c>
      <c r="C2" s="8" t="s">
        <v>589</v>
      </c>
      <c r="D2" s="7" t="s">
        <v>78</v>
      </c>
      <c r="E2" s="8" t="s">
        <v>79</v>
      </c>
      <c r="F2" s="8"/>
      <c r="G2" s="7" t="s">
        <v>80</v>
      </c>
      <c r="H2" s="10" t="s">
        <v>581</v>
      </c>
      <c r="I2" s="10"/>
      <c r="J2" s="7" t="s">
        <v>82</v>
      </c>
      <c r="K2" s="8">
        <v>1</v>
      </c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7"/>
      <c r="AD2" s="67"/>
      <c r="AE2" s="67"/>
      <c r="AF2" s="67"/>
      <c r="AG2" s="67"/>
      <c r="AH2" s="67"/>
      <c r="AI2" s="67"/>
      <c r="AJ2" s="67"/>
      <c r="AK2" s="67"/>
      <c r="AL2" s="67"/>
      <c r="AM2" s="67"/>
      <c r="AN2" s="67"/>
      <c r="AO2" s="67"/>
      <c r="AP2" s="67"/>
      <c r="AQ2" s="67"/>
      <c r="AR2" s="67"/>
      <c r="AS2" s="67"/>
      <c r="AT2" s="67"/>
      <c r="AU2" s="67"/>
      <c r="AV2" s="67"/>
      <c r="AW2" s="67"/>
      <c r="AX2" s="67"/>
      <c r="AY2" s="67"/>
      <c r="AZ2" s="67"/>
      <c r="BA2" s="67"/>
      <c r="BB2" s="67"/>
      <c r="BC2" s="67"/>
      <c r="BD2" s="67"/>
      <c r="BE2" s="67"/>
      <c r="BF2" s="67"/>
      <c r="BG2" s="67"/>
      <c r="BH2" s="67"/>
      <c r="BI2" s="67"/>
      <c r="BJ2" s="67"/>
      <c r="BK2" s="67"/>
      <c r="BL2" s="67"/>
      <c r="BM2" s="67"/>
      <c r="BN2" s="67"/>
      <c r="BO2" s="67"/>
      <c r="BP2" s="67"/>
      <c r="BQ2" s="67"/>
      <c r="BR2" s="67"/>
      <c r="BS2" s="67"/>
      <c r="BT2" s="67"/>
      <c r="BU2" s="67"/>
      <c r="BV2" s="67"/>
      <c r="BW2" s="67"/>
      <c r="BX2" s="67"/>
      <c r="BY2" s="67"/>
      <c r="BZ2" s="67"/>
      <c r="CA2" s="67"/>
      <c r="CB2" s="67"/>
      <c r="CC2" s="67"/>
      <c r="CD2" s="67"/>
      <c r="CE2" s="67"/>
      <c r="CF2" s="67"/>
      <c r="CG2" s="67"/>
      <c r="CH2" s="67"/>
      <c r="CI2" s="67"/>
      <c r="CJ2" s="67"/>
      <c r="CK2" s="67"/>
      <c r="CL2" s="67"/>
      <c r="CM2" s="67"/>
      <c r="CN2" s="67"/>
      <c r="CO2" s="67"/>
      <c r="CP2" s="67"/>
      <c r="CQ2" s="67"/>
      <c r="CR2" s="67"/>
      <c r="CS2" s="67"/>
      <c r="CT2" s="67"/>
      <c r="CU2" s="67"/>
      <c r="CV2" s="67"/>
      <c r="CW2" s="67"/>
      <c r="CX2" s="67"/>
      <c r="CY2" s="67"/>
      <c r="CZ2" s="67"/>
      <c r="DA2" s="67"/>
      <c r="DB2" s="67"/>
      <c r="DC2" s="67"/>
      <c r="DD2" s="67"/>
      <c r="DE2" s="67"/>
      <c r="DF2" s="67"/>
      <c r="DG2" s="67"/>
      <c r="DH2" s="67"/>
      <c r="DI2" s="67"/>
      <c r="DJ2" s="67"/>
      <c r="DK2" s="67"/>
      <c r="DL2" s="67"/>
      <c r="DM2" s="67"/>
      <c r="DN2" s="67"/>
      <c r="DO2" s="67"/>
      <c r="DP2" s="67"/>
      <c r="DQ2" s="67"/>
      <c r="DR2" s="67"/>
      <c r="DS2" s="67"/>
      <c r="DT2" s="67"/>
      <c r="DU2" s="67"/>
      <c r="DV2" s="67"/>
      <c r="DW2" s="67"/>
      <c r="DX2" s="67"/>
      <c r="DY2" s="67"/>
      <c r="DZ2" s="67"/>
      <c r="EA2" s="67"/>
      <c r="EB2" s="67"/>
      <c r="EC2" s="67"/>
      <c r="ED2" s="67"/>
      <c r="EE2" s="67"/>
      <c r="EF2" s="67"/>
      <c r="EG2" s="67"/>
      <c r="EH2" s="67"/>
      <c r="EI2" s="67"/>
      <c r="EJ2" s="67"/>
      <c r="EK2" s="67"/>
      <c r="EL2" s="67"/>
      <c r="EM2" s="67"/>
      <c r="EN2" s="67"/>
      <c r="EO2" s="67"/>
      <c r="EP2" s="67"/>
      <c r="EQ2" s="67"/>
      <c r="ER2" s="67"/>
      <c r="ES2" s="67"/>
      <c r="ET2" s="67"/>
      <c r="EU2" s="67"/>
      <c r="EV2" s="67"/>
      <c r="EW2" s="67"/>
      <c r="EX2" s="67"/>
      <c r="EY2" s="67"/>
      <c r="EZ2" s="67"/>
      <c r="FA2" s="67"/>
      <c r="FB2" s="67"/>
      <c r="FC2" s="67"/>
      <c r="FD2" s="67"/>
      <c r="FE2" s="67"/>
      <c r="FF2" s="67"/>
      <c r="FG2" s="67"/>
      <c r="FH2" s="67"/>
      <c r="FI2" s="67"/>
      <c r="FJ2" s="67"/>
      <c r="FK2" s="67"/>
      <c r="FL2" s="67"/>
      <c r="FM2" s="67"/>
      <c r="FN2" s="67"/>
      <c r="FO2" s="67"/>
      <c r="FP2" s="67"/>
      <c r="FQ2" s="67"/>
      <c r="FR2" s="67"/>
      <c r="FS2" s="67"/>
      <c r="FT2" s="67"/>
      <c r="FU2" s="67"/>
      <c r="FV2" s="67"/>
      <c r="FW2" s="67"/>
      <c r="FX2" s="67"/>
      <c r="FY2" s="67"/>
      <c r="FZ2" s="67"/>
      <c r="GA2" s="67"/>
      <c r="GB2" s="67"/>
      <c r="GC2" s="67"/>
      <c r="GD2" s="67"/>
      <c r="GE2" s="67"/>
      <c r="GF2" s="67"/>
      <c r="GG2" s="67"/>
      <c r="GH2" s="67"/>
      <c r="GI2" s="67"/>
      <c r="GJ2" s="67"/>
      <c r="GK2" s="67"/>
      <c r="GL2" s="67"/>
      <c r="GM2" s="67"/>
      <c r="GN2" s="67"/>
      <c r="GO2" s="67"/>
      <c r="GP2" s="67"/>
      <c r="GQ2" s="67"/>
      <c r="GR2" s="67"/>
      <c r="GS2" s="67"/>
      <c r="GT2" s="67"/>
      <c r="GU2" s="67"/>
      <c r="GV2" s="67"/>
      <c r="GW2" s="67"/>
      <c r="GX2" s="67"/>
      <c r="GY2" s="67"/>
      <c r="GZ2" s="67"/>
      <c r="HA2" s="67"/>
      <c r="HB2" s="67"/>
      <c r="HC2" s="67"/>
      <c r="HD2" s="67"/>
      <c r="HE2" s="67"/>
      <c r="HF2" s="67"/>
      <c r="HG2" s="67"/>
      <c r="HH2" s="67"/>
      <c r="HI2" s="67"/>
      <c r="HJ2" s="67"/>
      <c r="HK2" s="67"/>
      <c r="HL2" s="67"/>
      <c r="HM2" s="67"/>
      <c r="HN2" s="67"/>
      <c r="HO2" s="67"/>
      <c r="HP2" s="67"/>
      <c r="HQ2" s="67"/>
      <c r="HR2" s="67"/>
      <c r="HS2" s="67"/>
      <c r="HT2" s="67"/>
      <c r="HU2" s="67"/>
      <c r="HV2" s="67"/>
      <c r="HW2" s="67"/>
      <c r="HX2" s="67"/>
      <c r="HY2" s="67"/>
      <c r="HZ2" s="67"/>
    </row>
    <row r="3" s="30" customFormat="1" ht="22" customHeight="1" spans="1:235">
      <c r="A3" s="9" t="s">
        <v>83</v>
      </c>
      <c r="B3" s="9"/>
      <c r="C3" s="9"/>
      <c r="D3" s="9"/>
      <c r="E3" s="9"/>
      <c r="F3" s="9"/>
      <c r="G3" s="9"/>
      <c r="H3" s="9"/>
      <c r="I3" s="9"/>
      <c r="J3" s="9"/>
      <c r="K3" s="9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  <c r="AC3" s="67"/>
      <c r="AD3" s="67"/>
      <c r="AE3" s="67"/>
      <c r="AF3" s="67"/>
      <c r="AG3" s="67"/>
      <c r="AH3" s="67"/>
      <c r="AI3" s="67"/>
      <c r="AJ3" s="67"/>
      <c r="AK3" s="67"/>
      <c r="AL3" s="67"/>
      <c r="AM3" s="67"/>
      <c r="AN3" s="67"/>
      <c r="AO3" s="67"/>
      <c r="AP3" s="67"/>
      <c r="AQ3" s="67"/>
      <c r="AR3" s="67"/>
      <c r="AS3" s="67"/>
      <c r="AT3" s="67"/>
      <c r="AU3" s="67"/>
      <c r="AV3" s="67"/>
      <c r="AW3" s="67"/>
      <c r="AX3" s="67"/>
      <c r="AY3" s="67"/>
      <c r="AZ3" s="67"/>
      <c r="BA3" s="67"/>
      <c r="BB3" s="67"/>
      <c r="BC3" s="67"/>
      <c r="BD3" s="67"/>
      <c r="BE3" s="67"/>
      <c r="BF3" s="67"/>
      <c r="BG3" s="67"/>
      <c r="BH3" s="67"/>
      <c r="BI3" s="67"/>
      <c r="BJ3" s="67"/>
      <c r="BK3" s="67"/>
      <c r="BL3" s="67"/>
      <c r="BM3" s="67"/>
      <c r="BN3" s="67"/>
      <c r="BO3" s="67"/>
      <c r="BP3" s="67"/>
      <c r="BQ3" s="67"/>
      <c r="BR3" s="67"/>
      <c r="BS3" s="67"/>
      <c r="BT3" s="67"/>
      <c r="BU3" s="67"/>
      <c r="BV3" s="67"/>
      <c r="BW3" s="67"/>
      <c r="BX3" s="67"/>
      <c r="BY3" s="67"/>
      <c r="BZ3" s="67"/>
      <c r="CA3" s="67"/>
      <c r="CB3" s="67"/>
      <c r="CC3" s="67"/>
      <c r="CD3" s="67"/>
      <c r="CE3" s="67"/>
      <c r="CF3" s="67"/>
      <c r="CG3" s="67"/>
      <c r="CH3" s="67"/>
      <c r="CI3" s="67"/>
      <c r="CJ3" s="67"/>
      <c r="CK3" s="67"/>
      <c r="CL3" s="67"/>
      <c r="CM3" s="67"/>
      <c r="CN3" s="67"/>
      <c r="CO3" s="67"/>
      <c r="CP3" s="67"/>
      <c r="CQ3" s="67"/>
      <c r="CR3" s="67"/>
      <c r="CS3" s="67"/>
      <c r="CT3" s="67"/>
      <c r="CU3" s="67"/>
      <c r="CV3" s="67"/>
      <c r="CW3" s="67"/>
      <c r="CX3" s="67"/>
      <c r="CY3" s="67"/>
      <c r="CZ3" s="67"/>
      <c r="DA3" s="67"/>
      <c r="DB3" s="67"/>
      <c r="DC3" s="67"/>
      <c r="DD3" s="67"/>
      <c r="DE3" s="67"/>
      <c r="DF3" s="67"/>
      <c r="DG3" s="67"/>
      <c r="DH3" s="67"/>
      <c r="DI3" s="67"/>
      <c r="DJ3" s="67"/>
      <c r="DK3" s="67"/>
      <c r="DL3" s="67"/>
      <c r="DM3" s="67"/>
      <c r="DN3" s="67"/>
      <c r="DO3" s="67"/>
      <c r="DP3" s="67"/>
      <c r="DQ3" s="67"/>
      <c r="DR3" s="67"/>
      <c r="DS3" s="67"/>
      <c r="DT3" s="67"/>
      <c r="DU3" s="67"/>
      <c r="DV3" s="67"/>
      <c r="DW3" s="67"/>
      <c r="DX3" s="67"/>
      <c r="DY3" s="67"/>
      <c r="DZ3" s="67"/>
      <c r="EA3" s="67"/>
      <c r="EB3" s="67"/>
      <c r="EC3" s="67"/>
      <c r="ED3" s="67"/>
      <c r="EE3" s="67"/>
      <c r="EF3" s="67"/>
      <c r="EG3" s="67"/>
      <c r="EH3" s="67"/>
      <c r="EI3" s="67"/>
      <c r="EJ3" s="67"/>
      <c r="EK3" s="67"/>
      <c r="EL3" s="67"/>
      <c r="EM3" s="67"/>
      <c r="EN3" s="67"/>
      <c r="EO3" s="67"/>
      <c r="EP3" s="67"/>
      <c r="EQ3" s="67"/>
      <c r="ER3" s="67"/>
      <c r="ES3" s="67"/>
      <c r="ET3" s="67"/>
      <c r="EU3" s="67"/>
      <c r="EV3" s="67"/>
      <c r="EW3" s="67"/>
      <c r="EX3" s="67"/>
      <c r="EY3" s="67"/>
      <c r="EZ3" s="67"/>
      <c r="FA3" s="67"/>
      <c r="FB3" s="67"/>
      <c r="FC3" s="67"/>
      <c r="FD3" s="67"/>
      <c r="FE3" s="67"/>
      <c r="FF3" s="67"/>
      <c r="FG3" s="67"/>
      <c r="FH3" s="67"/>
      <c r="FI3" s="67"/>
      <c r="FJ3" s="67"/>
      <c r="FK3" s="67"/>
      <c r="FL3" s="67"/>
      <c r="FM3" s="67"/>
      <c r="FN3" s="67"/>
      <c r="FO3" s="67"/>
      <c r="FP3" s="67"/>
      <c r="FQ3" s="67"/>
      <c r="FR3" s="67"/>
      <c r="FS3" s="67"/>
      <c r="FT3" s="67"/>
      <c r="FU3" s="67"/>
      <c r="FV3" s="67"/>
      <c r="FW3" s="67"/>
      <c r="FX3" s="67"/>
      <c r="FY3" s="67"/>
      <c r="FZ3" s="67"/>
      <c r="GA3" s="67"/>
      <c r="GB3" s="67"/>
      <c r="GC3" s="67"/>
      <c r="GD3" s="67"/>
      <c r="GE3" s="67"/>
      <c r="GF3" s="67"/>
      <c r="GG3" s="67"/>
      <c r="GH3" s="67"/>
      <c r="GI3" s="67"/>
      <c r="GJ3" s="67"/>
      <c r="GK3" s="67"/>
      <c r="GL3" s="67"/>
      <c r="GM3" s="67"/>
      <c r="GN3" s="67"/>
      <c r="GO3" s="67"/>
      <c r="GP3" s="67"/>
      <c r="GQ3" s="67"/>
      <c r="GR3" s="67"/>
      <c r="GS3" s="67"/>
      <c r="GT3" s="67"/>
      <c r="GU3" s="67"/>
      <c r="GV3" s="67"/>
      <c r="GW3" s="67"/>
      <c r="GX3" s="67"/>
      <c r="GY3" s="67"/>
      <c r="GZ3" s="67"/>
      <c r="HA3" s="67"/>
      <c r="HB3" s="67"/>
      <c r="HC3" s="67"/>
      <c r="HD3" s="67"/>
      <c r="HE3" s="67"/>
      <c r="HF3" s="67"/>
      <c r="HG3" s="67"/>
      <c r="HH3" s="67"/>
      <c r="HI3" s="67"/>
      <c r="HJ3" s="67"/>
      <c r="HK3" s="67"/>
      <c r="HL3" s="67"/>
      <c r="HM3" s="67"/>
      <c r="HN3" s="67"/>
      <c r="HO3" s="67"/>
      <c r="HP3" s="67"/>
      <c r="HQ3" s="67"/>
      <c r="HR3" s="67"/>
      <c r="HS3" s="67"/>
      <c r="HT3" s="67"/>
      <c r="HU3" s="67"/>
      <c r="HV3" s="67"/>
      <c r="HW3" s="67"/>
      <c r="HX3" s="67"/>
      <c r="HY3" s="67"/>
      <c r="HZ3" s="67"/>
      <c r="IA3" s="67"/>
    </row>
    <row r="4" s="30" customFormat="1" ht="32" customHeight="1" spans="1:234">
      <c r="A4" s="10" t="s">
        <v>84</v>
      </c>
      <c r="B4" s="11" t="s">
        <v>85</v>
      </c>
      <c r="C4" s="11" t="s">
        <v>86</v>
      </c>
      <c r="D4" s="11"/>
      <c r="E4" s="11"/>
      <c r="F4" s="11"/>
      <c r="G4" s="11"/>
      <c r="H4" s="12" t="s">
        <v>87</v>
      </c>
      <c r="I4" s="11" t="s">
        <v>88</v>
      </c>
      <c r="J4" s="41" t="s">
        <v>89</v>
      </c>
      <c r="K4" s="68" t="s">
        <v>90</v>
      </c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67"/>
      <c r="Y4" s="67"/>
      <c r="Z4" s="67"/>
      <c r="AA4" s="67"/>
      <c r="AB4" s="67"/>
      <c r="AC4" s="67"/>
      <c r="AD4" s="67"/>
      <c r="AE4" s="67"/>
      <c r="AF4" s="67"/>
      <c r="AG4" s="67"/>
      <c r="AH4" s="67"/>
      <c r="AI4" s="67"/>
      <c r="AJ4" s="67"/>
      <c r="AK4" s="67"/>
      <c r="AL4" s="67"/>
      <c r="AM4" s="67"/>
      <c r="AN4" s="67"/>
      <c r="AO4" s="67"/>
      <c r="AP4" s="67"/>
      <c r="AQ4" s="67"/>
      <c r="AR4" s="67"/>
      <c r="AS4" s="67"/>
      <c r="AT4" s="67"/>
      <c r="AU4" s="67"/>
      <c r="AV4" s="67"/>
      <c r="AW4" s="67"/>
      <c r="AX4" s="67"/>
      <c r="AY4" s="67"/>
      <c r="AZ4" s="67"/>
      <c r="BA4" s="67"/>
      <c r="BB4" s="67"/>
      <c r="BC4" s="67"/>
      <c r="BD4" s="67"/>
      <c r="BE4" s="67"/>
      <c r="BF4" s="67"/>
      <c r="BG4" s="67"/>
      <c r="BH4" s="67"/>
      <c r="BI4" s="67"/>
      <c r="BJ4" s="67"/>
      <c r="BK4" s="67"/>
      <c r="BL4" s="67"/>
      <c r="BM4" s="67"/>
      <c r="BN4" s="67"/>
      <c r="BO4" s="67"/>
      <c r="BP4" s="67"/>
      <c r="BQ4" s="67"/>
      <c r="BR4" s="67"/>
      <c r="BS4" s="67"/>
      <c r="BT4" s="67"/>
      <c r="BU4" s="67"/>
      <c r="BV4" s="67"/>
      <c r="BW4" s="67"/>
      <c r="BX4" s="67"/>
      <c r="BY4" s="67"/>
      <c r="BZ4" s="67"/>
      <c r="CA4" s="67"/>
      <c r="CB4" s="67"/>
      <c r="CC4" s="67"/>
      <c r="CD4" s="67"/>
      <c r="CE4" s="67"/>
      <c r="CF4" s="67"/>
      <c r="CG4" s="67"/>
      <c r="CH4" s="67"/>
      <c r="CI4" s="67"/>
      <c r="CJ4" s="67"/>
      <c r="CK4" s="67"/>
      <c r="CL4" s="67"/>
      <c r="CM4" s="67"/>
      <c r="CN4" s="67"/>
      <c r="CO4" s="67"/>
      <c r="CP4" s="67"/>
      <c r="CQ4" s="67"/>
      <c r="CR4" s="67"/>
      <c r="CS4" s="67"/>
      <c r="CT4" s="67"/>
      <c r="CU4" s="67"/>
      <c r="CV4" s="67"/>
      <c r="CW4" s="67"/>
      <c r="CX4" s="67"/>
      <c r="CY4" s="67"/>
      <c r="CZ4" s="67"/>
      <c r="DA4" s="67"/>
      <c r="DB4" s="67"/>
      <c r="DC4" s="67"/>
      <c r="DD4" s="67"/>
      <c r="DE4" s="67"/>
      <c r="DF4" s="67"/>
      <c r="DG4" s="67"/>
      <c r="DH4" s="67"/>
      <c r="DI4" s="67"/>
      <c r="DJ4" s="67"/>
      <c r="DK4" s="67"/>
      <c r="DL4" s="67"/>
      <c r="DM4" s="67"/>
      <c r="DN4" s="67"/>
      <c r="DO4" s="67"/>
      <c r="DP4" s="67"/>
      <c r="DQ4" s="67"/>
      <c r="DR4" s="67"/>
      <c r="DS4" s="67"/>
      <c r="DT4" s="67"/>
      <c r="DU4" s="67"/>
      <c r="DV4" s="67"/>
      <c r="DW4" s="67"/>
      <c r="DX4" s="67"/>
      <c r="DY4" s="67"/>
      <c r="DZ4" s="67"/>
      <c r="EA4" s="67"/>
      <c r="EB4" s="67"/>
      <c r="EC4" s="67"/>
      <c r="ED4" s="67"/>
      <c r="EE4" s="67"/>
      <c r="EF4" s="67"/>
      <c r="EG4" s="67"/>
      <c r="EH4" s="67"/>
      <c r="EI4" s="67"/>
      <c r="EJ4" s="67"/>
      <c r="EK4" s="67"/>
      <c r="EL4" s="67"/>
      <c r="EM4" s="67"/>
      <c r="EN4" s="67"/>
      <c r="EO4" s="67"/>
      <c r="EP4" s="67"/>
      <c r="EQ4" s="67"/>
      <c r="ER4" s="67"/>
      <c r="ES4" s="67"/>
      <c r="ET4" s="67"/>
      <c r="EU4" s="67"/>
      <c r="EV4" s="67"/>
      <c r="EW4" s="67"/>
      <c r="EX4" s="67"/>
      <c r="EY4" s="67"/>
      <c r="EZ4" s="67"/>
      <c r="FA4" s="67"/>
      <c r="FB4" s="67"/>
      <c r="FC4" s="67"/>
      <c r="FD4" s="67"/>
      <c r="FE4" s="67"/>
      <c r="FF4" s="67"/>
      <c r="FG4" s="67"/>
      <c r="FH4" s="67"/>
      <c r="FI4" s="67"/>
      <c r="FJ4" s="67"/>
      <c r="FK4" s="67"/>
      <c r="FL4" s="67"/>
      <c r="FM4" s="67"/>
      <c r="FN4" s="67"/>
      <c r="FO4" s="67"/>
      <c r="FP4" s="67"/>
      <c r="FQ4" s="67"/>
      <c r="FR4" s="67"/>
      <c r="FS4" s="67"/>
      <c r="FT4" s="67"/>
      <c r="FU4" s="67"/>
      <c r="FV4" s="67"/>
      <c r="FW4" s="67"/>
      <c r="FX4" s="67"/>
      <c r="FY4" s="67"/>
      <c r="FZ4" s="67"/>
      <c r="GA4" s="67"/>
      <c r="GB4" s="67"/>
      <c r="GC4" s="67"/>
      <c r="GD4" s="67"/>
      <c r="GE4" s="67"/>
      <c r="GF4" s="67"/>
      <c r="GG4" s="67"/>
      <c r="GH4" s="67"/>
      <c r="GI4" s="67"/>
      <c r="GJ4" s="67"/>
      <c r="GK4" s="67"/>
      <c r="GL4" s="67"/>
      <c r="GM4" s="67"/>
      <c r="GN4" s="67"/>
      <c r="GO4" s="67"/>
      <c r="GP4" s="67"/>
      <c r="GQ4" s="67"/>
      <c r="GR4" s="67"/>
      <c r="GS4" s="67"/>
      <c r="GT4" s="67"/>
      <c r="GU4" s="67"/>
      <c r="GV4" s="67"/>
      <c r="GW4" s="67"/>
      <c r="GX4" s="67"/>
      <c r="GY4" s="67"/>
      <c r="GZ4" s="67"/>
      <c r="HA4" s="67"/>
      <c r="HB4" s="67"/>
      <c r="HC4" s="67"/>
      <c r="HD4" s="67"/>
      <c r="HE4" s="67"/>
      <c r="HF4" s="67"/>
      <c r="HG4" s="67"/>
      <c r="HH4" s="67"/>
      <c r="HI4" s="67"/>
      <c r="HJ4" s="67"/>
      <c r="HK4" s="67"/>
      <c r="HL4" s="67"/>
      <c r="HM4" s="67"/>
      <c r="HN4" s="67"/>
      <c r="HO4" s="67"/>
      <c r="HP4" s="67"/>
      <c r="HQ4" s="67"/>
      <c r="HR4" s="67"/>
      <c r="HS4" s="67"/>
      <c r="HT4" s="67"/>
      <c r="HU4" s="67"/>
      <c r="HV4" s="67"/>
      <c r="HW4" s="67"/>
      <c r="HX4" s="67"/>
      <c r="HY4" s="67"/>
      <c r="HZ4" s="67"/>
    </row>
    <row r="5" s="30" customFormat="1" ht="22" customHeight="1" spans="1:234">
      <c r="A5" s="10">
        <v>1</v>
      </c>
      <c r="B5" s="8" t="s">
        <v>590</v>
      </c>
      <c r="C5" s="13" t="s">
        <v>316</v>
      </c>
      <c r="D5" s="14"/>
      <c r="E5" s="14"/>
      <c r="F5" s="14"/>
      <c r="G5" s="15"/>
      <c r="H5" s="16">
        <f>12*7.8</f>
        <v>93.6</v>
      </c>
      <c r="I5" s="12">
        <v>790</v>
      </c>
      <c r="J5" s="43">
        <f>H5*I5</f>
        <v>73944</v>
      </c>
      <c r="K5" s="16" t="s">
        <v>591</v>
      </c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7"/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/>
      <c r="BI5" s="67"/>
      <c r="BJ5" s="67"/>
      <c r="BK5" s="67"/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67"/>
      <c r="BX5" s="67"/>
      <c r="BY5" s="67"/>
      <c r="BZ5" s="67"/>
      <c r="CA5" s="67"/>
      <c r="CB5" s="67"/>
      <c r="CC5" s="67"/>
      <c r="CD5" s="67"/>
      <c r="CE5" s="67"/>
      <c r="CF5" s="67"/>
      <c r="CG5" s="67"/>
      <c r="CH5" s="67"/>
      <c r="CI5" s="67"/>
      <c r="CJ5" s="67"/>
      <c r="CK5" s="67"/>
      <c r="CL5" s="67"/>
      <c r="CM5" s="67"/>
      <c r="CN5" s="67"/>
      <c r="CO5" s="67"/>
      <c r="CP5" s="67"/>
      <c r="CQ5" s="67"/>
      <c r="CR5" s="67"/>
      <c r="CS5" s="67"/>
      <c r="CT5" s="67"/>
      <c r="CU5" s="67"/>
      <c r="CV5" s="67"/>
      <c r="CW5" s="67"/>
      <c r="CX5" s="67"/>
      <c r="CY5" s="67"/>
      <c r="CZ5" s="67"/>
      <c r="DA5" s="67"/>
      <c r="DB5" s="67"/>
      <c r="DC5" s="67"/>
      <c r="DD5" s="67"/>
      <c r="DE5" s="67"/>
      <c r="DF5" s="67"/>
      <c r="DG5" s="67"/>
      <c r="DH5" s="67"/>
      <c r="DI5" s="67"/>
      <c r="DJ5" s="67"/>
      <c r="DK5" s="67"/>
      <c r="DL5" s="67"/>
      <c r="DM5" s="67"/>
      <c r="DN5" s="67"/>
      <c r="DO5" s="67"/>
      <c r="DP5" s="67"/>
      <c r="DQ5" s="67"/>
      <c r="DR5" s="67"/>
      <c r="DS5" s="67"/>
      <c r="DT5" s="67"/>
      <c r="DU5" s="67"/>
      <c r="DV5" s="67"/>
      <c r="DW5" s="67"/>
      <c r="DX5" s="67"/>
      <c r="DY5" s="67"/>
      <c r="DZ5" s="67"/>
      <c r="EA5" s="67"/>
      <c r="EB5" s="67"/>
      <c r="EC5" s="67"/>
      <c r="ED5" s="67"/>
      <c r="EE5" s="67"/>
      <c r="EF5" s="67"/>
      <c r="EG5" s="67"/>
      <c r="EH5" s="67"/>
      <c r="EI5" s="67"/>
      <c r="EJ5" s="67"/>
      <c r="EK5" s="67"/>
      <c r="EL5" s="67"/>
      <c r="EM5" s="67"/>
      <c r="EN5" s="67"/>
      <c r="EO5" s="67"/>
      <c r="EP5" s="67"/>
      <c r="EQ5" s="67"/>
      <c r="ER5" s="67"/>
      <c r="ES5" s="67"/>
      <c r="ET5" s="67"/>
      <c r="EU5" s="67"/>
      <c r="EV5" s="67"/>
      <c r="EW5" s="67"/>
      <c r="EX5" s="67"/>
      <c r="EY5" s="67"/>
      <c r="EZ5" s="67"/>
      <c r="FA5" s="67"/>
      <c r="FB5" s="67"/>
      <c r="FC5" s="67"/>
      <c r="FD5" s="67"/>
      <c r="FE5" s="67"/>
      <c r="FF5" s="67"/>
      <c r="FG5" s="67"/>
      <c r="FH5" s="67"/>
      <c r="FI5" s="67"/>
      <c r="FJ5" s="67"/>
      <c r="FK5" s="67"/>
      <c r="FL5" s="67"/>
      <c r="FM5" s="67"/>
      <c r="FN5" s="67"/>
      <c r="FO5" s="67"/>
      <c r="FP5" s="67"/>
      <c r="FQ5" s="67"/>
      <c r="FR5" s="67"/>
      <c r="FS5" s="67"/>
      <c r="FT5" s="67"/>
      <c r="FU5" s="67"/>
      <c r="FV5" s="67"/>
      <c r="FW5" s="67"/>
      <c r="FX5" s="67"/>
      <c r="FY5" s="67"/>
      <c r="FZ5" s="67"/>
      <c r="GA5" s="67"/>
      <c r="GB5" s="67"/>
      <c r="GC5" s="67"/>
      <c r="GD5" s="67"/>
      <c r="GE5" s="67"/>
      <c r="GF5" s="67"/>
      <c r="GG5" s="67"/>
      <c r="GH5" s="67"/>
      <c r="GI5" s="67"/>
      <c r="GJ5" s="67"/>
      <c r="GK5" s="67"/>
      <c r="GL5" s="67"/>
      <c r="GM5" s="67"/>
      <c r="GN5" s="67"/>
      <c r="GO5" s="67"/>
      <c r="GP5" s="67"/>
      <c r="GQ5" s="67"/>
      <c r="GR5" s="67"/>
      <c r="GS5" s="67"/>
      <c r="GT5" s="67"/>
      <c r="GU5" s="67"/>
      <c r="GV5" s="67"/>
      <c r="GW5" s="67"/>
      <c r="GX5" s="67"/>
      <c r="GY5" s="67"/>
      <c r="GZ5" s="67"/>
      <c r="HA5" s="67"/>
      <c r="HB5" s="67"/>
      <c r="HC5" s="67"/>
      <c r="HD5" s="67"/>
      <c r="HE5" s="67"/>
      <c r="HF5" s="67"/>
      <c r="HG5" s="67"/>
      <c r="HH5" s="67"/>
      <c r="HI5" s="67"/>
      <c r="HJ5" s="67"/>
      <c r="HK5" s="67"/>
      <c r="HL5" s="67"/>
      <c r="HM5" s="67"/>
      <c r="HN5" s="67"/>
      <c r="HO5" s="67"/>
      <c r="HP5" s="67"/>
      <c r="HQ5" s="67"/>
      <c r="HR5" s="67"/>
      <c r="HS5" s="67"/>
      <c r="HT5" s="67"/>
      <c r="HU5" s="67"/>
      <c r="HV5" s="67"/>
      <c r="HW5" s="67"/>
      <c r="HX5" s="67"/>
      <c r="HY5" s="67"/>
      <c r="HZ5" s="67"/>
    </row>
    <row r="6" s="30" customFormat="1" ht="22" customHeight="1" spans="1:234">
      <c r="A6" s="10"/>
      <c r="B6" s="10"/>
      <c r="C6" s="13"/>
      <c r="D6" s="14"/>
      <c r="E6" s="14"/>
      <c r="F6" s="14"/>
      <c r="G6" s="15"/>
      <c r="H6" s="16"/>
      <c r="I6" s="12"/>
      <c r="J6" s="43"/>
      <c r="K6" s="68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67"/>
      <c r="AE6" s="67"/>
      <c r="AF6" s="67"/>
      <c r="AG6" s="67"/>
      <c r="AH6" s="67"/>
      <c r="AI6" s="67"/>
      <c r="AJ6" s="67"/>
      <c r="AK6" s="67"/>
      <c r="AL6" s="67"/>
      <c r="AM6" s="67"/>
      <c r="AN6" s="67"/>
      <c r="AO6" s="67"/>
      <c r="AP6" s="67"/>
      <c r="AQ6" s="67"/>
      <c r="AR6" s="67"/>
      <c r="AS6" s="67"/>
      <c r="AT6" s="67"/>
      <c r="AU6" s="67"/>
      <c r="AV6" s="67"/>
      <c r="AW6" s="67"/>
      <c r="AX6" s="67"/>
      <c r="AY6" s="67"/>
      <c r="AZ6" s="67"/>
      <c r="BA6" s="67"/>
      <c r="BB6" s="67"/>
      <c r="BC6" s="67"/>
      <c r="BD6" s="67"/>
      <c r="BE6" s="67"/>
      <c r="BF6" s="67"/>
      <c r="BG6" s="67"/>
      <c r="BH6" s="67"/>
      <c r="BI6" s="67"/>
      <c r="BJ6" s="67"/>
      <c r="BK6" s="67"/>
      <c r="BL6" s="67"/>
      <c r="BM6" s="67"/>
      <c r="BN6" s="67"/>
      <c r="BO6" s="67"/>
      <c r="BP6" s="67"/>
      <c r="BQ6" s="67"/>
      <c r="BR6" s="67"/>
      <c r="BS6" s="67"/>
      <c r="BT6" s="67"/>
      <c r="BU6" s="67"/>
      <c r="BV6" s="67"/>
      <c r="BW6" s="67"/>
      <c r="BX6" s="67"/>
      <c r="BY6" s="67"/>
      <c r="BZ6" s="67"/>
      <c r="CA6" s="67"/>
      <c r="CB6" s="67"/>
      <c r="CC6" s="67"/>
      <c r="CD6" s="67"/>
      <c r="CE6" s="67"/>
      <c r="CF6" s="67"/>
      <c r="CG6" s="67"/>
      <c r="CH6" s="67"/>
      <c r="CI6" s="67"/>
      <c r="CJ6" s="67"/>
      <c r="CK6" s="67"/>
      <c r="CL6" s="67"/>
      <c r="CM6" s="67"/>
      <c r="CN6" s="67"/>
      <c r="CO6" s="67"/>
      <c r="CP6" s="67"/>
      <c r="CQ6" s="67"/>
      <c r="CR6" s="67"/>
      <c r="CS6" s="67"/>
      <c r="CT6" s="67"/>
      <c r="CU6" s="67"/>
      <c r="CV6" s="67"/>
      <c r="CW6" s="67"/>
      <c r="CX6" s="67"/>
      <c r="CY6" s="67"/>
      <c r="CZ6" s="67"/>
      <c r="DA6" s="67"/>
      <c r="DB6" s="67"/>
      <c r="DC6" s="67"/>
      <c r="DD6" s="67"/>
      <c r="DE6" s="67"/>
      <c r="DF6" s="67"/>
      <c r="DG6" s="67"/>
      <c r="DH6" s="67"/>
      <c r="DI6" s="67"/>
      <c r="DJ6" s="67"/>
      <c r="DK6" s="67"/>
      <c r="DL6" s="67"/>
      <c r="DM6" s="67"/>
      <c r="DN6" s="67"/>
      <c r="DO6" s="67"/>
      <c r="DP6" s="67"/>
      <c r="DQ6" s="67"/>
      <c r="DR6" s="67"/>
      <c r="DS6" s="67"/>
      <c r="DT6" s="67"/>
      <c r="DU6" s="67"/>
      <c r="DV6" s="67"/>
      <c r="DW6" s="67"/>
      <c r="DX6" s="67"/>
      <c r="DY6" s="67"/>
      <c r="DZ6" s="67"/>
      <c r="EA6" s="67"/>
      <c r="EB6" s="67"/>
      <c r="EC6" s="67"/>
      <c r="ED6" s="67"/>
      <c r="EE6" s="67"/>
      <c r="EF6" s="67"/>
      <c r="EG6" s="67"/>
      <c r="EH6" s="67"/>
      <c r="EI6" s="67"/>
      <c r="EJ6" s="67"/>
      <c r="EK6" s="67"/>
      <c r="EL6" s="67"/>
      <c r="EM6" s="67"/>
      <c r="EN6" s="67"/>
      <c r="EO6" s="67"/>
      <c r="EP6" s="67"/>
      <c r="EQ6" s="67"/>
      <c r="ER6" s="67"/>
      <c r="ES6" s="67"/>
      <c r="ET6" s="67"/>
      <c r="EU6" s="67"/>
      <c r="EV6" s="67"/>
      <c r="EW6" s="67"/>
      <c r="EX6" s="67"/>
      <c r="EY6" s="67"/>
      <c r="EZ6" s="67"/>
      <c r="FA6" s="67"/>
      <c r="FB6" s="67"/>
      <c r="FC6" s="67"/>
      <c r="FD6" s="67"/>
      <c r="FE6" s="67"/>
      <c r="FF6" s="67"/>
      <c r="FG6" s="67"/>
      <c r="FH6" s="67"/>
      <c r="FI6" s="67"/>
      <c r="FJ6" s="67"/>
      <c r="FK6" s="67"/>
      <c r="FL6" s="67"/>
      <c r="FM6" s="67"/>
      <c r="FN6" s="67"/>
      <c r="FO6" s="67"/>
      <c r="FP6" s="67"/>
      <c r="FQ6" s="67"/>
      <c r="FR6" s="67"/>
      <c r="FS6" s="67"/>
      <c r="FT6" s="67"/>
      <c r="FU6" s="67"/>
      <c r="FV6" s="67"/>
      <c r="FW6" s="67"/>
      <c r="FX6" s="67"/>
      <c r="FY6" s="67"/>
      <c r="FZ6" s="67"/>
      <c r="GA6" s="67"/>
      <c r="GB6" s="67"/>
      <c r="GC6" s="67"/>
      <c r="GD6" s="67"/>
      <c r="GE6" s="67"/>
      <c r="GF6" s="67"/>
      <c r="GG6" s="67"/>
      <c r="GH6" s="67"/>
      <c r="GI6" s="67"/>
      <c r="GJ6" s="67"/>
      <c r="GK6" s="67"/>
      <c r="GL6" s="67"/>
      <c r="GM6" s="67"/>
      <c r="GN6" s="67"/>
      <c r="GO6" s="67"/>
      <c r="GP6" s="67"/>
      <c r="GQ6" s="67"/>
      <c r="GR6" s="67"/>
      <c r="GS6" s="67"/>
      <c r="GT6" s="67"/>
      <c r="GU6" s="67"/>
      <c r="GV6" s="67"/>
      <c r="GW6" s="67"/>
      <c r="GX6" s="67"/>
      <c r="GY6" s="67"/>
      <c r="GZ6" s="67"/>
      <c r="HA6" s="67"/>
      <c r="HB6" s="67"/>
      <c r="HC6" s="67"/>
      <c r="HD6" s="67"/>
      <c r="HE6" s="67"/>
      <c r="HF6" s="67"/>
      <c r="HG6" s="67"/>
      <c r="HH6" s="67"/>
      <c r="HI6" s="67"/>
      <c r="HJ6" s="67"/>
      <c r="HK6" s="67"/>
      <c r="HL6" s="67"/>
      <c r="HM6" s="67"/>
      <c r="HN6" s="67"/>
      <c r="HO6" s="67"/>
      <c r="HP6" s="67"/>
      <c r="HQ6" s="67"/>
      <c r="HR6" s="67"/>
      <c r="HS6" s="67"/>
      <c r="HT6" s="67"/>
      <c r="HU6" s="67"/>
      <c r="HV6" s="67"/>
      <c r="HW6" s="67"/>
      <c r="HX6" s="67"/>
      <c r="HY6" s="67"/>
      <c r="HZ6" s="67"/>
    </row>
    <row r="7" s="30" customFormat="1" ht="22" customHeight="1" spans="1:234">
      <c r="A7" s="10"/>
      <c r="B7" s="10"/>
      <c r="C7" s="13"/>
      <c r="D7" s="14"/>
      <c r="E7" s="14"/>
      <c r="F7" s="14"/>
      <c r="G7" s="15"/>
      <c r="H7" s="16"/>
      <c r="I7" s="12"/>
      <c r="J7" s="43"/>
      <c r="K7" s="68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67"/>
      <c r="Y7" s="67"/>
      <c r="Z7" s="67"/>
      <c r="AA7" s="67"/>
      <c r="AB7" s="67"/>
      <c r="AC7" s="67"/>
      <c r="AD7" s="67"/>
      <c r="AE7" s="67"/>
      <c r="AF7" s="67"/>
      <c r="AG7" s="67"/>
      <c r="AH7" s="67"/>
      <c r="AI7" s="67"/>
      <c r="AJ7" s="67"/>
      <c r="AK7" s="67"/>
      <c r="AL7" s="67"/>
      <c r="AM7" s="67"/>
      <c r="AN7" s="67"/>
      <c r="AO7" s="67"/>
      <c r="AP7" s="67"/>
      <c r="AQ7" s="67"/>
      <c r="AR7" s="67"/>
      <c r="AS7" s="67"/>
      <c r="AT7" s="67"/>
      <c r="AU7" s="67"/>
      <c r="AV7" s="67"/>
      <c r="AW7" s="67"/>
      <c r="AX7" s="67"/>
      <c r="AY7" s="67"/>
      <c r="AZ7" s="67"/>
      <c r="BA7" s="67"/>
      <c r="BB7" s="67"/>
      <c r="BC7" s="67"/>
      <c r="BD7" s="67"/>
      <c r="BE7" s="67"/>
      <c r="BF7" s="67"/>
      <c r="BG7" s="67"/>
      <c r="BH7" s="67"/>
      <c r="BI7" s="67"/>
      <c r="BJ7" s="67"/>
      <c r="BK7" s="67"/>
      <c r="BL7" s="67"/>
      <c r="BM7" s="67"/>
      <c r="BN7" s="67"/>
      <c r="BO7" s="67"/>
      <c r="BP7" s="67"/>
      <c r="BQ7" s="67"/>
      <c r="BR7" s="67"/>
      <c r="BS7" s="67"/>
      <c r="BT7" s="67"/>
      <c r="BU7" s="67"/>
      <c r="BV7" s="67"/>
      <c r="BW7" s="67"/>
      <c r="BX7" s="67"/>
      <c r="BY7" s="67"/>
      <c r="BZ7" s="67"/>
      <c r="CA7" s="67"/>
      <c r="CB7" s="67"/>
      <c r="CC7" s="67"/>
      <c r="CD7" s="67"/>
      <c r="CE7" s="67"/>
      <c r="CF7" s="67"/>
      <c r="CG7" s="67"/>
      <c r="CH7" s="67"/>
      <c r="CI7" s="67"/>
      <c r="CJ7" s="67"/>
      <c r="CK7" s="67"/>
      <c r="CL7" s="67"/>
      <c r="CM7" s="67"/>
      <c r="CN7" s="67"/>
      <c r="CO7" s="67"/>
      <c r="CP7" s="67"/>
      <c r="CQ7" s="67"/>
      <c r="CR7" s="67"/>
      <c r="CS7" s="67"/>
      <c r="CT7" s="67"/>
      <c r="CU7" s="67"/>
      <c r="CV7" s="67"/>
      <c r="CW7" s="67"/>
      <c r="CX7" s="67"/>
      <c r="CY7" s="67"/>
      <c r="CZ7" s="67"/>
      <c r="DA7" s="67"/>
      <c r="DB7" s="67"/>
      <c r="DC7" s="67"/>
      <c r="DD7" s="67"/>
      <c r="DE7" s="67"/>
      <c r="DF7" s="67"/>
      <c r="DG7" s="67"/>
      <c r="DH7" s="67"/>
      <c r="DI7" s="67"/>
      <c r="DJ7" s="67"/>
      <c r="DK7" s="67"/>
      <c r="DL7" s="67"/>
      <c r="DM7" s="67"/>
      <c r="DN7" s="67"/>
      <c r="DO7" s="67"/>
      <c r="DP7" s="67"/>
      <c r="DQ7" s="67"/>
      <c r="DR7" s="67"/>
      <c r="DS7" s="67"/>
      <c r="DT7" s="67"/>
      <c r="DU7" s="67"/>
      <c r="DV7" s="67"/>
      <c r="DW7" s="67"/>
      <c r="DX7" s="67"/>
      <c r="DY7" s="67"/>
      <c r="DZ7" s="67"/>
      <c r="EA7" s="67"/>
      <c r="EB7" s="67"/>
      <c r="EC7" s="67"/>
      <c r="ED7" s="67"/>
      <c r="EE7" s="67"/>
      <c r="EF7" s="67"/>
      <c r="EG7" s="67"/>
      <c r="EH7" s="67"/>
      <c r="EI7" s="67"/>
      <c r="EJ7" s="67"/>
      <c r="EK7" s="67"/>
      <c r="EL7" s="67"/>
      <c r="EM7" s="67"/>
      <c r="EN7" s="67"/>
      <c r="EO7" s="67"/>
      <c r="EP7" s="67"/>
      <c r="EQ7" s="67"/>
      <c r="ER7" s="67"/>
      <c r="ES7" s="67"/>
      <c r="ET7" s="67"/>
      <c r="EU7" s="67"/>
      <c r="EV7" s="67"/>
      <c r="EW7" s="67"/>
      <c r="EX7" s="67"/>
      <c r="EY7" s="67"/>
      <c r="EZ7" s="67"/>
      <c r="FA7" s="67"/>
      <c r="FB7" s="67"/>
      <c r="FC7" s="67"/>
      <c r="FD7" s="67"/>
      <c r="FE7" s="67"/>
      <c r="FF7" s="67"/>
      <c r="FG7" s="67"/>
      <c r="FH7" s="67"/>
      <c r="FI7" s="67"/>
      <c r="FJ7" s="67"/>
      <c r="FK7" s="67"/>
      <c r="FL7" s="67"/>
      <c r="FM7" s="67"/>
      <c r="FN7" s="67"/>
      <c r="FO7" s="67"/>
      <c r="FP7" s="67"/>
      <c r="FQ7" s="67"/>
      <c r="FR7" s="67"/>
      <c r="FS7" s="67"/>
      <c r="FT7" s="67"/>
      <c r="FU7" s="67"/>
      <c r="FV7" s="67"/>
      <c r="FW7" s="67"/>
      <c r="FX7" s="67"/>
      <c r="FY7" s="67"/>
      <c r="FZ7" s="67"/>
      <c r="GA7" s="67"/>
      <c r="GB7" s="67"/>
      <c r="GC7" s="67"/>
      <c r="GD7" s="67"/>
      <c r="GE7" s="67"/>
      <c r="GF7" s="67"/>
      <c r="GG7" s="67"/>
      <c r="GH7" s="67"/>
      <c r="GI7" s="67"/>
      <c r="GJ7" s="67"/>
      <c r="GK7" s="67"/>
      <c r="GL7" s="67"/>
      <c r="GM7" s="67"/>
      <c r="GN7" s="67"/>
      <c r="GO7" s="67"/>
      <c r="GP7" s="67"/>
      <c r="GQ7" s="67"/>
      <c r="GR7" s="67"/>
      <c r="GS7" s="67"/>
      <c r="GT7" s="67"/>
      <c r="GU7" s="67"/>
      <c r="GV7" s="67"/>
      <c r="GW7" s="67"/>
      <c r="GX7" s="67"/>
      <c r="GY7" s="67"/>
      <c r="GZ7" s="67"/>
      <c r="HA7" s="67"/>
      <c r="HB7" s="67"/>
      <c r="HC7" s="67"/>
      <c r="HD7" s="67"/>
      <c r="HE7" s="67"/>
      <c r="HF7" s="67"/>
      <c r="HG7" s="67"/>
      <c r="HH7" s="67"/>
      <c r="HI7" s="67"/>
      <c r="HJ7" s="67"/>
      <c r="HK7" s="67"/>
      <c r="HL7" s="67"/>
      <c r="HM7" s="67"/>
      <c r="HN7" s="67"/>
      <c r="HO7" s="67"/>
      <c r="HP7" s="67"/>
      <c r="HQ7" s="67"/>
      <c r="HR7" s="67"/>
      <c r="HS7" s="67"/>
      <c r="HT7" s="67"/>
      <c r="HU7" s="67"/>
      <c r="HV7" s="67"/>
      <c r="HW7" s="67"/>
      <c r="HX7" s="67"/>
      <c r="HY7" s="67"/>
      <c r="HZ7" s="67"/>
    </row>
    <row r="8" s="30" customFormat="1" ht="22" customHeight="1" spans="1:234">
      <c r="A8" s="10"/>
      <c r="B8" s="10"/>
      <c r="C8" s="13"/>
      <c r="D8" s="14"/>
      <c r="E8" s="14"/>
      <c r="F8" s="14"/>
      <c r="G8" s="15"/>
      <c r="H8" s="16"/>
      <c r="I8" s="12"/>
      <c r="J8" s="43"/>
      <c r="K8" s="68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67"/>
      <c r="Y8" s="67"/>
      <c r="Z8" s="67"/>
      <c r="AA8" s="67"/>
      <c r="AB8" s="67"/>
      <c r="AC8" s="67"/>
      <c r="AD8" s="67"/>
      <c r="AE8" s="67"/>
      <c r="AF8" s="67"/>
      <c r="AG8" s="67"/>
      <c r="AH8" s="67"/>
      <c r="AI8" s="67"/>
      <c r="AJ8" s="67"/>
      <c r="AK8" s="67"/>
      <c r="AL8" s="67"/>
      <c r="AM8" s="67"/>
      <c r="AN8" s="67"/>
      <c r="AO8" s="67"/>
      <c r="AP8" s="67"/>
      <c r="AQ8" s="67"/>
      <c r="AR8" s="67"/>
      <c r="AS8" s="67"/>
      <c r="AT8" s="67"/>
      <c r="AU8" s="67"/>
      <c r="AV8" s="67"/>
      <c r="AW8" s="67"/>
      <c r="AX8" s="67"/>
      <c r="AY8" s="67"/>
      <c r="AZ8" s="67"/>
      <c r="BA8" s="67"/>
      <c r="BB8" s="67"/>
      <c r="BC8" s="67"/>
      <c r="BD8" s="67"/>
      <c r="BE8" s="67"/>
      <c r="BF8" s="67"/>
      <c r="BG8" s="67"/>
      <c r="BH8" s="67"/>
      <c r="BI8" s="67"/>
      <c r="BJ8" s="67"/>
      <c r="BK8" s="67"/>
      <c r="BL8" s="67"/>
      <c r="BM8" s="67"/>
      <c r="BN8" s="67"/>
      <c r="BO8" s="67"/>
      <c r="BP8" s="67"/>
      <c r="BQ8" s="67"/>
      <c r="BR8" s="67"/>
      <c r="BS8" s="67"/>
      <c r="BT8" s="67"/>
      <c r="BU8" s="67"/>
      <c r="BV8" s="67"/>
      <c r="BW8" s="67"/>
      <c r="BX8" s="67"/>
      <c r="BY8" s="67"/>
      <c r="BZ8" s="67"/>
      <c r="CA8" s="67"/>
      <c r="CB8" s="67"/>
      <c r="CC8" s="67"/>
      <c r="CD8" s="67"/>
      <c r="CE8" s="67"/>
      <c r="CF8" s="67"/>
      <c r="CG8" s="67"/>
      <c r="CH8" s="67"/>
      <c r="CI8" s="67"/>
      <c r="CJ8" s="67"/>
      <c r="CK8" s="67"/>
      <c r="CL8" s="67"/>
      <c r="CM8" s="67"/>
      <c r="CN8" s="67"/>
      <c r="CO8" s="67"/>
      <c r="CP8" s="67"/>
      <c r="CQ8" s="67"/>
      <c r="CR8" s="67"/>
      <c r="CS8" s="67"/>
      <c r="CT8" s="67"/>
      <c r="CU8" s="67"/>
      <c r="CV8" s="67"/>
      <c r="CW8" s="67"/>
      <c r="CX8" s="67"/>
      <c r="CY8" s="67"/>
      <c r="CZ8" s="67"/>
      <c r="DA8" s="67"/>
      <c r="DB8" s="67"/>
      <c r="DC8" s="67"/>
      <c r="DD8" s="67"/>
      <c r="DE8" s="67"/>
      <c r="DF8" s="67"/>
      <c r="DG8" s="67"/>
      <c r="DH8" s="67"/>
      <c r="DI8" s="67"/>
      <c r="DJ8" s="67"/>
      <c r="DK8" s="67"/>
      <c r="DL8" s="67"/>
      <c r="DM8" s="67"/>
      <c r="DN8" s="67"/>
      <c r="DO8" s="67"/>
      <c r="DP8" s="67"/>
      <c r="DQ8" s="67"/>
      <c r="DR8" s="67"/>
      <c r="DS8" s="67"/>
      <c r="DT8" s="67"/>
      <c r="DU8" s="67"/>
      <c r="DV8" s="67"/>
      <c r="DW8" s="67"/>
      <c r="DX8" s="67"/>
      <c r="DY8" s="67"/>
      <c r="DZ8" s="67"/>
      <c r="EA8" s="67"/>
      <c r="EB8" s="67"/>
      <c r="EC8" s="67"/>
      <c r="ED8" s="67"/>
      <c r="EE8" s="67"/>
      <c r="EF8" s="67"/>
      <c r="EG8" s="67"/>
      <c r="EH8" s="67"/>
      <c r="EI8" s="67"/>
      <c r="EJ8" s="67"/>
      <c r="EK8" s="67"/>
      <c r="EL8" s="67"/>
      <c r="EM8" s="67"/>
      <c r="EN8" s="67"/>
      <c r="EO8" s="67"/>
      <c r="EP8" s="67"/>
      <c r="EQ8" s="67"/>
      <c r="ER8" s="67"/>
      <c r="ES8" s="67"/>
      <c r="ET8" s="67"/>
      <c r="EU8" s="67"/>
      <c r="EV8" s="67"/>
      <c r="EW8" s="67"/>
      <c r="EX8" s="67"/>
      <c r="EY8" s="67"/>
      <c r="EZ8" s="67"/>
      <c r="FA8" s="67"/>
      <c r="FB8" s="67"/>
      <c r="FC8" s="67"/>
      <c r="FD8" s="67"/>
      <c r="FE8" s="67"/>
      <c r="FF8" s="67"/>
      <c r="FG8" s="67"/>
      <c r="FH8" s="67"/>
      <c r="FI8" s="67"/>
      <c r="FJ8" s="67"/>
      <c r="FK8" s="67"/>
      <c r="FL8" s="67"/>
      <c r="FM8" s="67"/>
      <c r="FN8" s="67"/>
      <c r="FO8" s="67"/>
      <c r="FP8" s="67"/>
      <c r="FQ8" s="67"/>
      <c r="FR8" s="67"/>
      <c r="FS8" s="67"/>
      <c r="FT8" s="67"/>
      <c r="FU8" s="67"/>
      <c r="FV8" s="67"/>
      <c r="FW8" s="67"/>
      <c r="FX8" s="67"/>
      <c r="FY8" s="67"/>
      <c r="FZ8" s="67"/>
      <c r="GA8" s="67"/>
      <c r="GB8" s="67"/>
      <c r="GC8" s="67"/>
      <c r="GD8" s="67"/>
      <c r="GE8" s="67"/>
      <c r="GF8" s="67"/>
      <c r="GG8" s="67"/>
      <c r="GH8" s="67"/>
      <c r="GI8" s="67"/>
      <c r="GJ8" s="67"/>
      <c r="GK8" s="67"/>
      <c r="GL8" s="67"/>
      <c r="GM8" s="67"/>
      <c r="GN8" s="67"/>
      <c r="GO8" s="67"/>
      <c r="GP8" s="67"/>
      <c r="GQ8" s="67"/>
      <c r="GR8" s="67"/>
      <c r="GS8" s="67"/>
      <c r="GT8" s="67"/>
      <c r="GU8" s="67"/>
      <c r="GV8" s="67"/>
      <c r="GW8" s="67"/>
      <c r="GX8" s="67"/>
      <c r="GY8" s="67"/>
      <c r="GZ8" s="67"/>
      <c r="HA8" s="67"/>
      <c r="HB8" s="67"/>
      <c r="HC8" s="67"/>
      <c r="HD8" s="67"/>
      <c r="HE8" s="67"/>
      <c r="HF8" s="67"/>
      <c r="HG8" s="67"/>
      <c r="HH8" s="67"/>
      <c r="HI8" s="67"/>
      <c r="HJ8" s="67"/>
      <c r="HK8" s="67"/>
      <c r="HL8" s="67"/>
      <c r="HM8" s="67"/>
      <c r="HN8" s="67"/>
      <c r="HO8" s="67"/>
      <c r="HP8" s="67"/>
      <c r="HQ8" s="67"/>
      <c r="HR8" s="67"/>
      <c r="HS8" s="67"/>
      <c r="HT8" s="67"/>
      <c r="HU8" s="67"/>
      <c r="HV8" s="67"/>
      <c r="HW8" s="67"/>
      <c r="HX8" s="67"/>
      <c r="HY8" s="67"/>
      <c r="HZ8" s="67"/>
    </row>
    <row r="9" s="30" customFormat="1" ht="22" customHeight="1" spans="1:234">
      <c r="A9" s="10"/>
      <c r="B9" s="10"/>
      <c r="C9" s="18" t="s">
        <v>99</v>
      </c>
      <c r="D9" s="19"/>
      <c r="E9" s="19"/>
      <c r="F9" s="19"/>
      <c r="G9" s="20"/>
      <c r="H9" s="16">
        <f>SUM(H5:H8)</f>
        <v>93.6</v>
      </c>
      <c r="I9" s="12"/>
      <c r="J9" s="43">
        <f>SUM(J5:J8)</f>
        <v>73944</v>
      </c>
      <c r="K9" s="68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67"/>
      <c r="Y9" s="67"/>
      <c r="Z9" s="67"/>
      <c r="AA9" s="67"/>
      <c r="AB9" s="67"/>
      <c r="AC9" s="67"/>
      <c r="AD9" s="67"/>
      <c r="AE9" s="67"/>
      <c r="AF9" s="67"/>
      <c r="AG9" s="67"/>
      <c r="AH9" s="67"/>
      <c r="AI9" s="67"/>
      <c r="AJ9" s="67"/>
      <c r="AK9" s="67"/>
      <c r="AL9" s="67"/>
      <c r="AM9" s="67"/>
      <c r="AN9" s="67"/>
      <c r="AO9" s="67"/>
      <c r="AP9" s="67"/>
      <c r="AQ9" s="67"/>
      <c r="AR9" s="67"/>
      <c r="AS9" s="67"/>
      <c r="AT9" s="67"/>
      <c r="AU9" s="67"/>
      <c r="AV9" s="67"/>
      <c r="AW9" s="67"/>
      <c r="AX9" s="67"/>
      <c r="AY9" s="67"/>
      <c r="AZ9" s="67"/>
      <c r="BA9" s="67"/>
      <c r="BB9" s="67"/>
      <c r="BC9" s="67"/>
      <c r="BD9" s="67"/>
      <c r="BE9" s="67"/>
      <c r="BF9" s="67"/>
      <c r="BG9" s="67"/>
      <c r="BH9" s="67"/>
      <c r="BI9" s="67"/>
      <c r="BJ9" s="67"/>
      <c r="BK9" s="67"/>
      <c r="BL9" s="67"/>
      <c r="BM9" s="67"/>
      <c r="BN9" s="67"/>
      <c r="BO9" s="67"/>
      <c r="BP9" s="67"/>
      <c r="BQ9" s="67"/>
      <c r="BR9" s="67"/>
      <c r="BS9" s="67"/>
      <c r="BT9" s="67"/>
      <c r="BU9" s="67"/>
      <c r="BV9" s="67"/>
      <c r="BW9" s="67"/>
      <c r="BX9" s="67"/>
      <c r="BY9" s="67"/>
      <c r="BZ9" s="67"/>
      <c r="CA9" s="67"/>
      <c r="CB9" s="67"/>
      <c r="CC9" s="67"/>
      <c r="CD9" s="67"/>
      <c r="CE9" s="67"/>
      <c r="CF9" s="67"/>
      <c r="CG9" s="67"/>
      <c r="CH9" s="67"/>
      <c r="CI9" s="67"/>
      <c r="CJ9" s="67"/>
      <c r="CK9" s="67"/>
      <c r="CL9" s="67"/>
      <c r="CM9" s="67"/>
      <c r="CN9" s="67"/>
      <c r="CO9" s="67"/>
      <c r="CP9" s="67"/>
      <c r="CQ9" s="67"/>
      <c r="CR9" s="67"/>
      <c r="CS9" s="67"/>
      <c r="CT9" s="67"/>
      <c r="CU9" s="67"/>
      <c r="CV9" s="67"/>
      <c r="CW9" s="67"/>
      <c r="CX9" s="67"/>
      <c r="CY9" s="67"/>
      <c r="CZ9" s="67"/>
      <c r="DA9" s="67"/>
      <c r="DB9" s="67"/>
      <c r="DC9" s="67"/>
      <c r="DD9" s="67"/>
      <c r="DE9" s="67"/>
      <c r="DF9" s="67"/>
      <c r="DG9" s="67"/>
      <c r="DH9" s="67"/>
      <c r="DI9" s="67"/>
      <c r="DJ9" s="67"/>
      <c r="DK9" s="67"/>
      <c r="DL9" s="67"/>
      <c r="DM9" s="67"/>
      <c r="DN9" s="67"/>
      <c r="DO9" s="67"/>
      <c r="DP9" s="67"/>
      <c r="DQ9" s="67"/>
      <c r="DR9" s="67"/>
      <c r="DS9" s="67"/>
      <c r="DT9" s="67"/>
      <c r="DU9" s="67"/>
      <c r="DV9" s="67"/>
      <c r="DW9" s="67"/>
      <c r="DX9" s="67"/>
      <c r="DY9" s="67"/>
      <c r="DZ9" s="67"/>
      <c r="EA9" s="67"/>
      <c r="EB9" s="67"/>
      <c r="EC9" s="67"/>
      <c r="ED9" s="67"/>
      <c r="EE9" s="67"/>
      <c r="EF9" s="67"/>
      <c r="EG9" s="67"/>
      <c r="EH9" s="67"/>
      <c r="EI9" s="67"/>
      <c r="EJ9" s="67"/>
      <c r="EK9" s="67"/>
      <c r="EL9" s="67"/>
      <c r="EM9" s="67"/>
      <c r="EN9" s="67"/>
      <c r="EO9" s="67"/>
      <c r="EP9" s="67"/>
      <c r="EQ9" s="67"/>
      <c r="ER9" s="67"/>
      <c r="ES9" s="67"/>
      <c r="ET9" s="67"/>
      <c r="EU9" s="67"/>
      <c r="EV9" s="67"/>
      <c r="EW9" s="67"/>
      <c r="EX9" s="67"/>
      <c r="EY9" s="67"/>
      <c r="EZ9" s="67"/>
      <c r="FA9" s="67"/>
      <c r="FB9" s="67"/>
      <c r="FC9" s="67"/>
      <c r="FD9" s="67"/>
      <c r="FE9" s="67"/>
      <c r="FF9" s="67"/>
      <c r="FG9" s="67"/>
      <c r="FH9" s="67"/>
      <c r="FI9" s="67"/>
      <c r="FJ9" s="67"/>
      <c r="FK9" s="67"/>
      <c r="FL9" s="67"/>
      <c r="FM9" s="67"/>
      <c r="FN9" s="67"/>
      <c r="FO9" s="67"/>
      <c r="FP9" s="67"/>
      <c r="FQ9" s="67"/>
      <c r="FR9" s="67"/>
      <c r="FS9" s="67"/>
      <c r="FT9" s="67"/>
      <c r="FU9" s="67"/>
      <c r="FV9" s="67"/>
      <c r="FW9" s="67"/>
      <c r="FX9" s="67"/>
      <c r="FY9" s="67"/>
      <c r="FZ9" s="67"/>
      <c r="GA9" s="67"/>
      <c r="GB9" s="67"/>
      <c r="GC9" s="67"/>
      <c r="GD9" s="67"/>
      <c r="GE9" s="67"/>
      <c r="GF9" s="67"/>
      <c r="GG9" s="67"/>
      <c r="GH9" s="67"/>
      <c r="GI9" s="67"/>
      <c r="GJ9" s="67"/>
      <c r="GK9" s="67"/>
      <c r="GL9" s="67"/>
      <c r="GM9" s="67"/>
      <c r="GN9" s="67"/>
      <c r="GO9" s="67"/>
      <c r="GP9" s="67"/>
      <c r="GQ9" s="67"/>
      <c r="GR9" s="67"/>
      <c r="GS9" s="67"/>
      <c r="GT9" s="67"/>
      <c r="GU9" s="67"/>
      <c r="GV9" s="67"/>
      <c r="GW9" s="67"/>
      <c r="GX9" s="67"/>
      <c r="GY9" s="67"/>
      <c r="GZ9" s="67"/>
      <c r="HA9" s="67"/>
      <c r="HB9" s="67"/>
      <c r="HC9" s="67"/>
      <c r="HD9" s="67"/>
      <c r="HE9" s="67"/>
      <c r="HF9" s="67"/>
      <c r="HG9" s="67"/>
      <c r="HH9" s="67"/>
      <c r="HI9" s="67"/>
      <c r="HJ9" s="67"/>
      <c r="HK9" s="67"/>
      <c r="HL9" s="67"/>
      <c r="HM9" s="67"/>
      <c r="HN9" s="67"/>
      <c r="HO9" s="67"/>
      <c r="HP9" s="67"/>
      <c r="HQ9" s="67"/>
      <c r="HR9" s="67"/>
      <c r="HS9" s="67"/>
      <c r="HT9" s="67"/>
      <c r="HU9" s="67"/>
      <c r="HV9" s="67"/>
      <c r="HW9" s="67"/>
      <c r="HX9" s="67"/>
      <c r="HY9" s="67"/>
      <c r="HZ9" s="67"/>
    </row>
    <row r="10" s="59" customFormat="1" ht="22" customHeight="1" spans="1:11">
      <c r="A10" s="71" t="s">
        <v>100</v>
      </c>
      <c r="B10" s="23"/>
      <c r="C10" s="23"/>
      <c r="D10" s="23"/>
      <c r="E10" s="23"/>
      <c r="F10" s="23"/>
      <c r="G10" s="23"/>
      <c r="H10" s="65"/>
      <c r="I10" s="65"/>
      <c r="J10" s="65"/>
      <c r="K10" s="70"/>
    </row>
    <row r="11" s="30" customFormat="1" ht="22" customHeight="1" spans="1:11">
      <c r="A11" s="10" t="s">
        <v>101</v>
      </c>
      <c r="B11" s="11" t="s">
        <v>102</v>
      </c>
      <c r="C11" s="16" t="s">
        <v>103</v>
      </c>
      <c r="D11" s="16"/>
      <c r="E11" s="16"/>
      <c r="F11" s="16"/>
      <c r="G11" s="16" t="s">
        <v>104</v>
      </c>
      <c r="H11" s="12" t="s">
        <v>105</v>
      </c>
      <c r="I11" s="11" t="s">
        <v>88</v>
      </c>
      <c r="J11" s="41" t="s">
        <v>89</v>
      </c>
      <c r="K11" s="10" t="s">
        <v>106</v>
      </c>
    </row>
    <row r="12" s="30" customFormat="1" ht="18" customHeight="1" spans="1:234">
      <c r="A12" s="10"/>
      <c r="B12" s="10"/>
      <c r="C12" s="10"/>
      <c r="D12" s="10"/>
      <c r="E12" s="10"/>
      <c r="F12" s="10"/>
      <c r="G12" s="16"/>
      <c r="H12" s="12"/>
      <c r="I12" s="25"/>
      <c r="J12" s="41"/>
      <c r="K12" s="68"/>
      <c r="L12" s="67"/>
      <c r="M12" s="67"/>
      <c r="N12" s="67"/>
      <c r="O12" s="67"/>
      <c r="P12" s="67"/>
      <c r="Q12" s="67"/>
      <c r="R12" s="67"/>
      <c r="S12" s="67"/>
      <c r="T12" s="67"/>
      <c r="U12" s="67"/>
      <c r="V12" s="67"/>
      <c r="W12" s="67"/>
      <c r="X12" s="67"/>
      <c r="Y12" s="67"/>
      <c r="Z12" s="67"/>
      <c r="AA12" s="67"/>
      <c r="AB12" s="67"/>
      <c r="AC12" s="67"/>
      <c r="AD12" s="67"/>
      <c r="AE12" s="67"/>
      <c r="AF12" s="67"/>
      <c r="AG12" s="67"/>
      <c r="AH12" s="67"/>
      <c r="AI12" s="67"/>
      <c r="AJ12" s="67"/>
      <c r="AK12" s="67"/>
      <c r="AL12" s="67"/>
      <c r="AM12" s="67"/>
      <c r="AN12" s="67"/>
      <c r="AO12" s="67"/>
      <c r="AP12" s="67"/>
      <c r="AQ12" s="67"/>
      <c r="AR12" s="67"/>
      <c r="AS12" s="67"/>
      <c r="AT12" s="67"/>
      <c r="AU12" s="67"/>
      <c r="AV12" s="67"/>
      <c r="AW12" s="67"/>
      <c r="AX12" s="67"/>
      <c r="AY12" s="67"/>
      <c r="AZ12" s="67"/>
      <c r="BA12" s="67"/>
      <c r="BB12" s="67"/>
      <c r="BC12" s="67"/>
      <c r="BD12" s="67"/>
      <c r="BE12" s="67"/>
      <c r="BF12" s="67"/>
      <c r="BG12" s="67"/>
      <c r="BH12" s="67"/>
      <c r="BI12" s="67"/>
      <c r="BJ12" s="67"/>
      <c r="BK12" s="67"/>
      <c r="BL12" s="67"/>
      <c r="BM12" s="67"/>
      <c r="BN12" s="67"/>
      <c r="BO12" s="67"/>
      <c r="BP12" s="67"/>
      <c r="BQ12" s="67"/>
      <c r="BR12" s="67"/>
      <c r="BS12" s="67"/>
      <c r="BT12" s="67"/>
      <c r="BU12" s="67"/>
      <c r="BV12" s="67"/>
      <c r="BW12" s="67"/>
      <c r="BX12" s="67"/>
      <c r="BY12" s="67"/>
      <c r="BZ12" s="67"/>
      <c r="CA12" s="67"/>
      <c r="CB12" s="67"/>
      <c r="CC12" s="67"/>
      <c r="CD12" s="67"/>
      <c r="CE12" s="67"/>
      <c r="CF12" s="67"/>
      <c r="CG12" s="67"/>
      <c r="CH12" s="67"/>
      <c r="CI12" s="67"/>
      <c r="CJ12" s="67"/>
      <c r="CK12" s="67"/>
      <c r="CL12" s="67"/>
      <c r="CM12" s="67"/>
      <c r="CN12" s="67"/>
      <c r="CO12" s="67"/>
      <c r="CP12" s="67"/>
      <c r="CQ12" s="67"/>
      <c r="CR12" s="67"/>
      <c r="CS12" s="67"/>
      <c r="CT12" s="67"/>
      <c r="CU12" s="67"/>
      <c r="CV12" s="67"/>
      <c r="CW12" s="67"/>
      <c r="CX12" s="67"/>
      <c r="CY12" s="67"/>
      <c r="CZ12" s="67"/>
      <c r="DA12" s="67"/>
      <c r="DB12" s="67"/>
      <c r="DC12" s="67"/>
      <c r="DD12" s="67"/>
      <c r="DE12" s="67"/>
      <c r="DF12" s="67"/>
      <c r="DG12" s="67"/>
      <c r="DH12" s="67"/>
      <c r="DI12" s="67"/>
      <c r="DJ12" s="67"/>
      <c r="DK12" s="67"/>
      <c r="DL12" s="67"/>
      <c r="DM12" s="67"/>
      <c r="DN12" s="67"/>
      <c r="DO12" s="67"/>
      <c r="DP12" s="67"/>
      <c r="DQ12" s="67"/>
      <c r="DR12" s="67"/>
      <c r="DS12" s="67"/>
      <c r="DT12" s="67"/>
      <c r="DU12" s="67"/>
      <c r="DV12" s="67"/>
      <c r="DW12" s="67"/>
      <c r="DX12" s="67"/>
      <c r="DY12" s="67"/>
      <c r="DZ12" s="67"/>
      <c r="EA12" s="67"/>
      <c r="EB12" s="67"/>
      <c r="EC12" s="67"/>
      <c r="ED12" s="67"/>
      <c r="EE12" s="67"/>
      <c r="EF12" s="67"/>
      <c r="EG12" s="67"/>
      <c r="EH12" s="67"/>
      <c r="EI12" s="67"/>
      <c r="EJ12" s="67"/>
      <c r="EK12" s="67"/>
      <c r="EL12" s="67"/>
      <c r="EM12" s="67"/>
      <c r="EN12" s="67"/>
      <c r="EO12" s="67"/>
      <c r="EP12" s="67"/>
      <c r="EQ12" s="67"/>
      <c r="ER12" s="67"/>
      <c r="ES12" s="67"/>
      <c r="ET12" s="67"/>
      <c r="EU12" s="67"/>
      <c r="EV12" s="67"/>
      <c r="EW12" s="67"/>
      <c r="EX12" s="67"/>
      <c r="EY12" s="67"/>
      <c r="EZ12" s="67"/>
      <c r="FA12" s="67"/>
      <c r="FB12" s="67"/>
      <c r="FC12" s="67"/>
      <c r="FD12" s="67"/>
      <c r="FE12" s="67"/>
      <c r="FF12" s="67"/>
      <c r="FG12" s="67"/>
      <c r="FH12" s="67"/>
      <c r="FI12" s="67"/>
      <c r="FJ12" s="67"/>
      <c r="FK12" s="67"/>
      <c r="FL12" s="67"/>
      <c r="FM12" s="67"/>
      <c r="FN12" s="67"/>
      <c r="FO12" s="67"/>
      <c r="FP12" s="67"/>
      <c r="FQ12" s="67"/>
      <c r="FR12" s="67"/>
      <c r="FS12" s="67"/>
      <c r="FT12" s="67"/>
      <c r="FU12" s="67"/>
      <c r="FV12" s="67"/>
      <c r="FW12" s="67"/>
      <c r="FX12" s="67"/>
      <c r="FY12" s="67"/>
      <c r="FZ12" s="67"/>
      <c r="GA12" s="67"/>
      <c r="GB12" s="67"/>
      <c r="GC12" s="67"/>
      <c r="GD12" s="67"/>
      <c r="GE12" s="67"/>
      <c r="GF12" s="67"/>
      <c r="GG12" s="67"/>
      <c r="GH12" s="67"/>
      <c r="GI12" s="67"/>
      <c r="GJ12" s="67"/>
      <c r="GK12" s="67"/>
      <c r="GL12" s="67"/>
      <c r="GM12" s="67"/>
      <c r="GN12" s="67"/>
      <c r="GO12" s="67"/>
      <c r="GP12" s="67"/>
      <c r="GQ12" s="67"/>
      <c r="GR12" s="67"/>
      <c r="GS12" s="67"/>
      <c r="GT12" s="67"/>
      <c r="GU12" s="67"/>
      <c r="GV12" s="67"/>
      <c r="GW12" s="67"/>
      <c r="GX12" s="67"/>
      <c r="GY12" s="67"/>
      <c r="GZ12" s="67"/>
      <c r="HA12" s="67"/>
      <c r="HB12" s="67"/>
      <c r="HC12" s="67"/>
      <c r="HD12" s="67"/>
      <c r="HE12" s="67"/>
      <c r="HF12" s="67"/>
      <c r="HG12" s="67"/>
      <c r="HH12" s="67"/>
      <c r="HI12" s="67"/>
      <c r="HJ12" s="67"/>
      <c r="HK12" s="67"/>
      <c r="HL12" s="67"/>
      <c r="HM12" s="67"/>
      <c r="HN12" s="67"/>
      <c r="HO12" s="67"/>
      <c r="HP12" s="67"/>
      <c r="HQ12" s="67"/>
      <c r="HR12" s="67"/>
      <c r="HS12" s="67"/>
      <c r="HT12" s="67"/>
      <c r="HU12" s="67"/>
      <c r="HV12" s="67"/>
      <c r="HW12" s="67"/>
      <c r="HX12" s="67"/>
      <c r="HY12" s="67"/>
      <c r="HZ12" s="67"/>
    </row>
    <row r="13" s="30" customFormat="1" ht="30" customHeight="1" spans="1:234">
      <c r="A13" s="10"/>
      <c r="B13" s="10"/>
      <c r="C13" s="10"/>
      <c r="D13" s="10"/>
      <c r="E13" s="10"/>
      <c r="F13" s="10"/>
      <c r="G13" s="16"/>
      <c r="H13" s="25"/>
      <c r="I13" s="25"/>
      <c r="J13" s="41"/>
      <c r="K13" s="68"/>
      <c r="L13" s="67"/>
      <c r="M13" s="67"/>
      <c r="N13" s="67"/>
      <c r="O13" s="67"/>
      <c r="P13" s="67"/>
      <c r="Q13" s="67"/>
      <c r="R13" s="67"/>
      <c r="S13" s="67"/>
      <c r="T13" s="67"/>
      <c r="U13" s="67"/>
      <c r="V13" s="67"/>
      <c r="W13" s="67"/>
      <c r="X13" s="67"/>
      <c r="Y13" s="67"/>
      <c r="Z13" s="67"/>
      <c r="AA13" s="67"/>
      <c r="AB13" s="67"/>
      <c r="AC13" s="67"/>
      <c r="AD13" s="67"/>
      <c r="AE13" s="67"/>
      <c r="AF13" s="67"/>
      <c r="AG13" s="67"/>
      <c r="AH13" s="67"/>
      <c r="AI13" s="67"/>
      <c r="AJ13" s="67"/>
      <c r="AK13" s="67"/>
      <c r="AL13" s="67"/>
      <c r="AM13" s="67"/>
      <c r="AN13" s="67"/>
      <c r="AO13" s="67"/>
      <c r="AP13" s="67"/>
      <c r="AQ13" s="67"/>
      <c r="AR13" s="67"/>
      <c r="AS13" s="67"/>
      <c r="AT13" s="67"/>
      <c r="AU13" s="67"/>
      <c r="AV13" s="67"/>
      <c r="AW13" s="67"/>
      <c r="AX13" s="67"/>
      <c r="AY13" s="67"/>
      <c r="AZ13" s="67"/>
      <c r="BA13" s="67"/>
      <c r="BB13" s="67"/>
      <c r="BC13" s="67"/>
      <c r="BD13" s="67"/>
      <c r="BE13" s="67"/>
      <c r="BF13" s="67"/>
      <c r="BG13" s="67"/>
      <c r="BH13" s="67"/>
      <c r="BI13" s="67"/>
      <c r="BJ13" s="67"/>
      <c r="BK13" s="67"/>
      <c r="BL13" s="67"/>
      <c r="BM13" s="67"/>
      <c r="BN13" s="67"/>
      <c r="BO13" s="67"/>
      <c r="BP13" s="67"/>
      <c r="BQ13" s="67"/>
      <c r="BR13" s="67"/>
      <c r="BS13" s="67"/>
      <c r="BT13" s="67"/>
      <c r="BU13" s="67"/>
      <c r="BV13" s="67"/>
      <c r="BW13" s="67"/>
      <c r="BX13" s="67"/>
      <c r="BY13" s="67"/>
      <c r="BZ13" s="67"/>
      <c r="CA13" s="67"/>
      <c r="CB13" s="67"/>
      <c r="CC13" s="67"/>
      <c r="CD13" s="67"/>
      <c r="CE13" s="67"/>
      <c r="CF13" s="67"/>
      <c r="CG13" s="67"/>
      <c r="CH13" s="67"/>
      <c r="CI13" s="67"/>
      <c r="CJ13" s="67"/>
      <c r="CK13" s="67"/>
      <c r="CL13" s="67"/>
      <c r="CM13" s="67"/>
      <c r="CN13" s="67"/>
      <c r="CO13" s="67"/>
      <c r="CP13" s="67"/>
      <c r="CQ13" s="67"/>
      <c r="CR13" s="67"/>
      <c r="CS13" s="67"/>
      <c r="CT13" s="67"/>
      <c r="CU13" s="67"/>
      <c r="CV13" s="67"/>
      <c r="CW13" s="67"/>
      <c r="CX13" s="67"/>
      <c r="CY13" s="67"/>
      <c r="CZ13" s="67"/>
      <c r="DA13" s="67"/>
      <c r="DB13" s="67"/>
      <c r="DC13" s="67"/>
      <c r="DD13" s="67"/>
      <c r="DE13" s="67"/>
      <c r="DF13" s="67"/>
      <c r="DG13" s="67"/>
      <c r="DH13" s="67"/>
      <c r="DI13" s="67"/>
      <c r="DJ13" s="67"/>
      <c r="DK13" s="67"/>
      <c r="DL13" s="67"/>
      <c r="DM13" s="67"/>
      <c r="DN13" s="67"/>
      <c r="DO13" s="67"/>
      <c r="DP13" s="67"/>
      <c r="DQ13" s="67"/>
      <c r="DR13" s="67"/>
      <c r="DS13" s="67"/>
      <c r="DT13" s="67"/>
      <c r="DU13" s="67"/>
      <c r="DV13" s="67"/>
      <c r="DW13" s="67"/>
      <c r="DX13" s="67"/>
      <c r="DY13" s="67"/>
      <c r="DZ13" s="67"/>
      <c r="EA13" s="67"/>
      <c r="EB13" s="67"/>
      <c r="EC13" s="67"/>
      <c r="ED13" s="67"/>
      <c r="EE13" s="67"/>
      <c r="EF13" s="67"/>
      <c r="EG13" s="67"/>
      <c r="EH13" s="67"/>
      <c r="EI13" s="67"/>
      <c r="EJ13" s="67"/>
      <c r="EK13" s="67"/>
      <c r="EL13" s="67"/>
      <c r="EM13" s="67"/>
      <c r="EN13" s="67"/>
      <c r="EO13" s="67"/>
      <c r="EP13" s="67"/>
      <c r="EQ13" s="67"/>
      <c r="ER13" s="67"/>
      <c r="ES13" s="67"/>
      <c r="ET13" s="67"/>
      <c r="EU13" s="67"/>
      <c r="EV13" s="67"/>
      <c r="EW13" s="67"/>
      <c r="EX13" s="67"/>
      <c r="EY13" s="67"/>
      <c r="EZ13" s="67"/>
      <c r="FA13" s="67"/>
      <c r="FB13" s="67"/>
      <c r="FC13" s="67"/>
      <c r="FD13" s="67"/>
      <c r="FE13" s="67"/>
      <c r="FF13" s="67"/>
      <c r="FG13" s="67"/>
      <c r="FH13" s="67"/>
      <c r="FI13" s="67"/>
      <c r="FJ13" s="67"/>
      <c r="FK13" s="67"/>
      <c r="FL13" s="67"/>
      <c r="FM13" s="67"/>
      <c r="FN13" s="67"/>
      <c r="FO13" s="67"/>
      <c r="FP13" s="67"/>
      <c r="FQ13" s="67"/>
      <c r="FR13" s="67"/>
      <c r="FS13" s="67"/>
      <c r="FT13" s="67"/>
      <c r="FU13" s="67"/>
      <c r="FV13" s="67"/>
      <c r="FW13" s="67"/>
      <c r="FX13" s="67"/>
      <c r="FY13" s="67"/>
      <c r="FZ13" s="67"/>
      <c r="GA13" s="67"/>
      <c r="GB13" s="67"/>
      <c r="GC13" s="67"/>
      <c r="GD13" s="67"/>
      <c r="GE13" s="67"/>
      <c r="GF13" s="67"/>
      <c r="GG13" s="67"/>
      <c r="GH13" s="67"/>
      <c r="GI13" s="67"/>
      <c r="GJ13" s="67"/>
      <c r="GK13" s="67"/>
      <c r="GL13" s="67"/>
      <c r="GM13" s="67"/>
      <c r="GN13" s="67"/>
      <c r="GO13" s="67"/>
      <c r="GP13" s="67"/>
      <c r="GQ13" s="67"/>
      <c r="GR13" s="67"/>
      <c r="GS13" s="67"/>
      <c r="GT13" s="67"/>
      <c r="GU13" s="67"/>
      <c r="GV13" s="67"/>
      <c r="GW13" s="67"/>
      <c r="GX13" s="67"/>
      <c r="GY13" s="67"/>
      <c r="GZ13" s="67"/>
      <c r="HA13" s="67"/>
      <c r="HB13" s="67"/>
      <c r="HC13" s="67"/>
      <c r="HD13" s="67"/>
      <c r="HE13" s="67"/>
      <c r="HF13" s="67"/>
      <c r="HG13" s="67"/>
      <c r="HH13" s="67"/>
      <c r="HI13" s="67"/>
      <c r="HJ13" s="67"/>
      <c r="HK13" s="67"/>
      <c r="HL13" s="67"/>
      <c r="HM13" s="67"/>
      <c r="HN13" s="67"/>
      <c r="HO13" s="67"/>
      <c r="HP13" s="67"/>
      <c r="HQ13" s="67"/>
      <c r="HR13" s="67"/>
      <c r="HS13" s="67"/>
      <c r="HT13" s="67"/>
      <c r="HU13" s="67"/>
      <c r="HV13" s="67"/>
      <c r="HW13" s="67"/>
      <c r="HX13" s="67"/>
      <c r="HY13" s="67"/>
      <c r="HZ13" s="67"/>
    </row>
    <row r="14" s="30" customFormat="1" ht="26" customHeight="1" spans="1:11">
      <c r="A14" s="10"/>
      <c r="B14" s="9" t="s">
        <v>99</v>
      </c>
      <c r="C14" s="9"/>
      <c r="D14" s="9"/>
      <c r="E14" s="9"/>
      <c r="F14" s="9"/>
      <c r="G14" s="12"/>
      <c r="H14" s="12"/>
      <c r="I14" s="12"/>
      <c r="J14" s="40"/>
      <c r="K14" s="10"/>
    </row>
    <row r="15" s="30" customFormat="1" ht="25" customHeight="1" spans="1:11">
      <c r="A15" s="10"/>
      <c r="B15" s="26" t="s">
        <v>115</v>
      </c>
      <c r="C15" s="27"/>
      <c r="D15" s="27"/>
      <c r="E15" s="27"/>
      <c r="F15" s="28"/>
      <c r="G15" s="29"/>
      <c r="H15" s="29"/>
      <c r="I15" s="12"/>
      <c r="J15" s="40">
        <f>J14+J9</f>
        <v>73944</v>
      </c>
      <c r="K15" s="10"/>
    </row>
    <row r="16" s="30" customFormat="1" ht="19.5" customHeight="1" spans="3:10">
      <c r="C16" s="31"/>
      <c r="D16" s="32"/>
      <c r="E16" s="32"/>
      <c r="F16" s="32"/>
      <c r="G16" s="33" t="s">
        <v>116</v>
      </c>
      <c r="H16" s="33"/>
      <c r="I16" s="33"/>
      <c r="J16" s="33"/>
    </row>
    <row r="17" s="30" customFormat="1" ht="19.5" customHeight="1" spans="2:10">
      <c r="B17" s="34"/>
      <c r="C17" s="35"/>
      <c r="D17" s="36"/>
      <c r="E17" s="36"/>
      <c r="F17" s="36"/>
      <c r="G17" s="37">
        <v>44768</v>
      </c>
      <c r="H17" s="37"/>
      <c r="I17" s="37"/>
      <c r="J17" s="37"/>
    </row>
    <row r="18" s="30" customFormat="1" ht="27" customHeight="1" spans="4:9">
      <c r="D18" s="60"/>
      <c r="E18" s="60"/>
      <c r="F18" s="60"/>
      <c r="G18" s="60"/>
      <c r="H18" s="60"/>
      <c r="I18" s="61"/>
    </row>
    <row r="19" s="30" customFormat="1" ht="24" customHeight="1" spans="4:9">
      <c r="D19" s="60"/>
      <c r="E19" s="60"/>
      <c r="F19" s="60"/>
      <c r="G19" s="60"/>
      <c r="H19" s="60"/>
      <c r="I19" s="61"/>
    </row>
  </sheetData>
  <mergeCells count="20">
    <mergeCell ref="A1:K1"/>
    <mergeCell ref="E2:F2"/>
    <mergeCell ref="H2:I2"/>
    <mergeCell ref="A3:K3"/>
    <mergeCell ref="C4:G4"/>
    <mergeCell ref="C5:G5"/>
    <mergeCell ref="C6:G6"/>
    <mergeCell ref="C7:G7"/>
    <mergeCell ref="C8:G8"/>
    <mergeCell ref="C9:G9"/>
    <mergeCell ref="A10:K10"/>
    <mergeCell ref="C11:F11"/>
    <mergeCell ref="C12:F12"/>
    <mergeCell ref="C13:F13"/>
    <mergeCell ref="B14:F14"/>
    <mergeCell ref="B15:F15"/>
    <mergeCell ref="C16:D16"/>
    <mergeCell ref="G16:J16"/>
    <mergeCell ref="C17:D17"/>
    <mergeCell ref="G17:J17"/>
  </mergeCells>
  <printOptions horizontalCentered="1"/>
  <pageMargins left="0.314583333333333" right="0.314583333333333" top="0.786805555555556" bottom="0.708333333333333" header="0.5" footer="0.5"/>
  <pageSetup paperSize="9" fitToHeight="0" orientation="landscape" horizontalDpi="600"/>
  <headerFooter>
    <oddFooter>&amp;C第 &amp;P 页，共 &amp;N 页</oddFooter>
  </headerFooter>
</worksheet>
</file>

<file path=xl/worksheets/sheet6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F0"/>
  </sheetPr>
  <dimension ref="A1:L20"/>
  <sheetViews>
    <sheetView workbookViewId="0">
      <selection activeCell="E220" sqref="E220"/>
    </sheetView>
  </sheetViews>
  <sheetFormatPr defaultColWidth="9" defaultRowHeight="12.75"/>
  <cols>
    <col min="1" max="1" width="6.875" style="2" customWidth="1"/>
    <col min="2" max="2" width="11" style="2" customWidth="1"/>
    <col min="3" max="3" width="12.375" style="2" customWidth="1"/>
    <col min="4" max="4" width="12.625" style="2" customWidth="1"/>
    <col min="5" max="5" width="7.875" style="2" customWidth="1"/>
    <col min="6" max="6" width="11.625" style="2" customWidth="1"/>
    <col min="7" max="7" width="10.875" style="2" customWidth="1"/>
    <col min="8" max="8" width="13.25" style="2" customWidth="1"/>
    <col min="9" max="9" width="12.625" style="3" customWidth="1"/>
    <col min="10" max="10" width="13.125" style="2" customWidth="1"/>
    <col min="11" max="11" width="19.75" style="2" customWidth="1"/>
    <col min="12" max="12" width="9.375" style="2" customWidth="1"/>
    <col min="13" max="16384" width="5.625" style="2"/>
  </cols>
  <sheetData>
    <row r="1" s="1" customFormat="1" ht="33" customHeight="1" spans="1:12">
      <c r="A1" s="4" t="s">
        <v>74</v>
      </c>
      <c r="B1" s="5"/>
      <c r="C1" s="5"/>
      <c r="D1" s="5"/>
      <c r="E1" s="5"/>
      <c r="F1" s="5"/>
      <c r="G1" s="5"/>
      <c r="H1" s="5"/>
      <c r="I1" s="38"/>
      <c r="J1" s="5"/>
      <c r="K1" s="5"/>
      <c r="L1" s="5"/>
    </row>
    <row r="2" ht="21" customHeight="1" spans="1:12">
      <c r="A2" s="6" t="s">
        <v>194</v>
      </c>
      <c r="B2" s="7" t="s">
        <v>76</v>
      </c>
      <c r="C2" s="8" t="s">
        <v>592</v>
      </c>
      <c r="D2" s="8"/>
      <c r="E2" s="7" t="s">
        <v>78</v>
      </c>
      <c r="F2" s="8" t="s">
        <v>79</v>
      </c>
      <c r="G2" s="8"/>
      <c r="H2" s="7" t="s">
        <v>80</v>
      </c>
      <c r="I2" s="39" t="s">
        <v>196</v>
      </c>
      <c r="J2" s="8"/>
      <c r="K2" s="7" t="s">
        <v>82</v>
      </c>
      <c r="L2" s="24">
        <v>4</v>
      </c>
    </row>
    <row r="3" ht="22" customHeight="1" spans="1:12">
      <c r="A3" s="9" t="s">
        <v>83</v>
      </c>
      <c r="B3" s="9"/>
      <c r="C3" s="9"/>
      <c r="D3" s="9"/>
      <c r="E3" s="9"/>
      <c r="F3" s="9"/>
      <c r="G3" s="9"/>
      <c r="H3" s="9"/>
      <c r="I3" s="40"/>
      <c r="J3" s="9"/>
      <c r="K3" s="9"/>
      <c r="L3" s="20"/>
    </row>
    <row r="4" ht="22" customHeight="1" spans="1:12">
      <c r="A4" s="10" t="s">
        <v>84</v>
      </c>
      <c r="B4" s="11" t="s">
        <v>85</v>
      </c>
      <c r="C4" s="11" t="s">
        <v>86</v>
      </c>
      <c r="D4" s="11"/>
      <c r="E4" s="11"/>
      <c r="F4" s="11"/>
      <c r="G4" s="11"/>
      <c r="H4" s="12" t="s">
        <v>197</v>
      </c>
      <c r="I4" s="41" t="s">
        <v>88</v>
      </c>
      <c r="J4" s="41" t="s">
        <v>89</v>
      </c>
      <c r="K4" s="11" t="s">
        <v>106</v>
      </c>
      <c r="L4" s="42"/>
    </row>
    <row r="5" ht="22" customHeight="1" spans="1:12">
      <c r="A5" s="10">
        <v>1</v>
      </c>
      <c r="B5" s="10" t="s">
        <v>593</v>
      </c>
      <c r="C5" s="13" t="s">
        <v>250</v>
      </c>
      <c r="D5" s="14"/>
      <c r="E5" s="14"/>
      <c r="F5" s="14"/>
      <c r="G5" s="15"/>
      <c r="H5" s="16">
        <f>14.2*8</f>
        <v>113.6</v>
      </c>
      <c r="I5" s="41">
        <v>740</v>
      </c>
      <c r="J5" s="43">
        <f t="shared" ref="J5:J8" si="0">H5*I5</f>
        <v>84064</v>
      </c>
      <c r="K5" s="46" t="s">
        <v>594</v>
      </c>
      <c r="L5" s="47"/>
    </row>
    <row r="6" ht="22" customHeight="1" spans="1:12">
      <c r="A6" s="10">
        <v>2</v>
      </c>
      <c r="B6" s="10" t="s">
        <v>595</v>
      </c>
      <c r="C6" s="13" t="s">
        <v>242</v>
      </c>
      <c r="D6" s="14"/>
      <c r="E6" s="14"/>
      <c r="F6" s="14"/>
      <c r="G6" s="15"/>
      <c r="H6" s="16">
        <f>14.5*4.9</f>
        <v>71.05</v>
      </c>
      <c r="I6" s="41">
        <v>440</v>
      </c>
      <c r="J6" s="43">
        <f t="shared" si="0"/>
        <v>31262</v>
      </c>
      <c r="K6" s="46" t="s">
        <v>596</v>
      </c>
      <c r="L6" s="47"/>
    </row>
    <row r="7" ht="22" customHeight="1" spans="1:12">
      <c r="A7" s="10">
        <v>3</v>
      </c>
      <c r="B7" s="10" t="s">
        <v>597</v>
      </c>
      <c r="C7" s="13" t="s">
        <v>242</v>
      </c>
      <c r="D7" s="14"/>
      <c r="E7" s="14"/>
      <c r="F7" s="14"/>
      <c r="G7" s="15"/>
      <c r="H7" s="16">
        <f>8*4.2</f>
        <v>33.6</v>
      </c>
      <c r="I7" s="41">
        <v>508</v>
      </c>
      <c r="J7" s="43">
        <f t="shared" si="0"/>
        <v>17069</v>
      </c>
      <c r="K7" s="46" t="s">
        <v>598</v>
      </c>
      <c r="L7" s="47"/>
    </row>
    <row r="8" ht="22" customHeight="1" spans="1:12">
      <c r="A8" s="10">
        <v>4</v>
      </c>
      <c r="B8" s="10" t="s">
        <v>599</v>
      </c>
      <c r="C8" s="13" t="s">
        <v>242</v>
      </c>
      <c r="D8" s="14"/>
      <c r="E8" s="14"/>
      <c r="F8" s="14"/>
      <c r="G8" s="15"/>
      <c r="H8" s="16">
        <f>12.1*6.2</f>
        <v>75.02</v>
      </c>
      <c r="I8" s="41">
        <v>534</v>
      </c>
      <c r="J8" s="43">
        <f t="shared" si="0"/>
        <v>40061</v>
      </c>
      <c r="K8" s="46" t="s">
        <v>600</v>
      </c>
      <c r="L8" s="47"/>
    </row>
    <row r="9" ht="22" customHeight="1" spans="1:12">
      <c r="A9" s="10"/>
      <c r="B9" s="10"/>
      <c r="C9" s="13"/>
      <c r="D9" s="14"/>
      <c r="E9" s="14"/>
      <c r="F9" s="14"/>
      <c r="G9" s="15"/>
      <c r="H9" s="16"/>
      <c r="I9" s="41"/>
      <c r="J9" s="43"/>
      <c r="K9" s="46"/>
      <c r="L9" s="47"/>
    </row>
    <row r="10" ht="22" customHeight="1" spans="1:12">
      <c r="A10" s="6"/>
      <c r="B10" s="10"/>
      <c r="C10" s="13"/>
      <c r="D10" s="14"/>
      <c r="E10" s="14"/>
      <c r="F10" s="14"/>
      <c r="G10" s="15"/>
      <c r="H10" s="55"/>
      <c r="I10" s="40"/>
      <c r="J10" s="48"/>
      <c r="K10" s="56"/>
      <c r="L10" s="47"/>
    </row>
    <row r="11" ht="22" customHeight="1" spans="1:12">
      <c r="A11" s="10"/>
      <c r="B11" s="10"/>
      <c r="C11" s="13"/>
      <c r="D11" s="14"/>
      <c r="E11" s="14"/>
      <c r="F11" s="14"/>
      <c r="G11" s="15"/>
      <c r="H11" s="16"/>
      <c r="I11" s="41"/>
      <c r="J11" s="43"/>
      <c r="K11" s="46"/>
      <c r="L11" s="47"/>
    </row>
    <row r="12" ht="18" customHeight="1" spans="1:12">
      <c r="A12" s="10"/>
      <c r="B12" s="10"/>
      <c r="C12" s="18" t="s">
        <v>99</v>
      </c>
      <c r="D12" s="19"/>
      <c r="E12" s="19"/>
      <c r="F12" s="19"/>
      <c r="G12" s="20"/>
      <c r="H12" s="16">
        <f>SUM(H5:H11)</f>
        <v>293.27</v>
      </c>
      <c r="I12" s="41"/>
      <c r="J12" s="48">
        <f>SUM(J5:J11)</f>
        <v>172456</v>
      </c>
      <c r="K12" s="46"/>
      <c r="L12" s="47"/>
    </row>
    <row r="13" ht="30" customHeight="1" spans="1:12">
      <c r="A13" s="6" t="s">
        <v>138</v>
      </c>
      <c r="B13" s="6"/>
      <c r="C13" s="6"/>
      <c r="D13" s="6"/>
      <c r="E13" s="6"/>
      <c r="F13" s="6"/>
      <c r="G13" s="6"/>
      <c r="H13" s="6"/>
      <c r="I13" s="49"/>
      <c r="J13" s="6"/>
      <c r="K13" s="6"/>
      <c r="L13" s="6"/>
    </row>
    <row r="14" ht="26" customHeight="1" spans="1:12">
      <c r="A14" s="10" t="s">
        <v>101</v>
      </c>
      <c r="B14" s="11" t="s">
        <v>102</v>
      </c>
      <c r="C14" s="16" t="s">
        <v>103</v>
      </c>
      <c r="D14" s="16"/>
      <c r="E14" s="16"/>
      <c r="F14" s="16"/>
      <c r="G14" s="16" t="s">
        <v>104</v>
      </c>
      <c r="H14" s="12" t="s">
        <v>105</v>
      </c>
      <c r="I14" s="41" t="s">
        <v>88</v>
      </c>
      <c r="J14" s="41" t="s">
        <v>89</v>
      </c>
      <c r="K14" s="50" t="s">
        <v>106</v>
      </c>
      <c r="L14" s="42"/>
    </row>
    <row r="15" ht="25" customHeight="1" spans="1:12">
      <c r="A15" s="10">
        <v>1</v>
      </c>
      <c r="B15" s="10" t="s">
        <v>204</v>
      </c>
      <c r="C15" s="10" t="s">
        <v>205</v>
      </c>
      <c r="D15" s="10"/>
      <c r="E15" s="10"/>
      <c r="F15" s="10"/>
      <c r="G15" s="16" t="s">
        <v>109</v>
      </c>
      <c r="H15" s="12">
        <f>1.5*6*2+2.5*6</f>
        <v>33</v>
      </c>
      <c r="I15" s="43">
        <v>130</v>
      </c>
      <c r="J15" s="41">
        <f>H15*I15</f>
        <v>4290</v>
      </c>
      <c r="K15" s="51"/>
      <c r="L15" s="52"/>
    </row>
    <row r="16" ht="22" customHeight="1" spans="1:12">
      <c r="A16" s="10"/>
      <c r="B16" s="10"/>
      <c r="C16" s="10"/>
      <c r="D16" s="10"/>
      <c r="E16" s="10"/>
      <c r="F16" s="10"/>
      <c r="G16" s="16"/>
      <c r="H16" s="25"/>
      <c r="I16" s="43"/>
      <c r="J16" s="41"/>
      <c r="K16" s="51"/>
      <c r="L16" s="52"/>
    </row>
    <row r="17" ht="18" customHeight="1" spans="1:12">
      <c r="A17" s="18" t="s">
        <v>99</v>
      </c>
      <c r="B17" s="19"/>
      <c r="C17" s="19"/>
      <c r="D17" s="19"/>
      <c r="E17" s="19"/>
      <c r="F17" s="20"/>
      <c r="G17" s="12"/>
      <c r="H17" s="12"/>
      <c r="I17" s="41"/>
      <c r="J17" s="40">
        <f>SUM(J15:J16)</f>
        <v>4290</v>
      </c>
      <c r="K17" s="53"/>
      <c r="L17" s="54"/>
    </row>
    <row r="18" ht="18" customHeight="1" spans="1:12">
      <c r="A18" s="26" t="s">
        <v>115</v>
      </c>
      <c r="B18" s="27"/>
      <c r="C18" s="27"/>
      <c r="D18" s="27"/>
      <c r="E18" s="27"/>
      <c r="F18" s="28"/>
      <c r="G18" s="29"/>
      <c r="H18" s="29">
        <f>SUM(H15:H17)</f>
        <v>33</v>
      </c>
      <c r="I18" s="41"/>
      <c r="J18" s="40">
        <f>J12+J17</f>
        <v>176746</v>
      </c>
      <c r="K18" s="53"/>
      <c r="L18" s="54"/>
    </row>
    <row r="19" spans="1:12">
      <c r="A19" s="30"/>
      <c r="B19" s="30"/>
      <c r="C19" s="31"/>
      <c r="D19" s="32"/>
      <c r="E19" s="32"/>
      <c r="F19" s="32"/>
      <c r="G19" s="33" t="s">
        <v>116</v>
      </c>
      <c r="H19" s="33"/>
      <c r="I19" s="35"/>
      <c r="J19" s="33"/>
      <c r="K19" s="33"/>
      <c r="L19" s="33"/>
    </row>
    <row r="20" spans="1:12">
      <c r="A20" s="30"/>
      <c r="B20" s="34"/>
      <c r="C20" s="35"/>
      <c r="D20" s="36"/>
      <c r="E20" s="36"/>
      <c r="F20" s="36"/>
      <c r="G20" s="37">
        <v>44768</v>
      </c>
      <c r="H20" s="37"/>
      <c r="I20" s="35"/>
      <c r="J20" s="37"/>
      <c r="K20" s="37"/>
      <c r="L20" s="37"/>
    </row>
  </sheetData>
  <mergeCells count="38">
    <mergeCell ref="A1:L1"/>
    <mergeCell ref="C2:D2"/>
    <mergeCell ref="F2:G2"/>
    <mergeCell ref="I2:J2"/>
    <mergeCell ref="A3:L3"/>
    <mergeCell ref="C4:G4"/>
    <mergeCell ref="K4:L4"/>
    <mergeCell ref="C5:G5"/>
    <mergeCell ref="K5:L5"/>
    <mergeCell ref="C6:G6"/>
    <mergeCell ref="K6:L6"/>
    <mergeCell ref="C7:G7"/>
    <mergeCell ref="K7:L7"/>
    <mergeCell ref="C8:G8"/>
    <mergeCell ref="K8:L8"/>
    <mergeCell ref="C9:G9"/>
    <mergeCell ref="K9:L9"/>
    <mergeCell ref="C10:G10"/>
    <mergeCell ref="K10:L10"/>
    <mergeCell ref="C11:G11"/>
    <mergeCell ref="K11:L11"/>
    <mergeCell ref="C12:G12"/>
    <mergeCell ref="K12:L12"/>
    <mergeCell ref="A13:L13"/>
    <mergeCell ref="C14:F14"/>
    <mergeCell ref="K14:L14"/>
    <mergeCell ref="C15:F15"/>
    <mergeCell ref="K15:L15"/>
    <mergeCell ref="C16:F16"/>
    <mergeCell ref="K16:L16"/>
    <mergeCell ref="A17:F17"/>
    <mergeCell ref="K17:L17"/>
    <mergeCell ref="A18:F18"/>
    <mergeCell ref="K18:L18"/>
    <mergeCell ref="C19:D19"/>
    <mergeCell ref="G19:L19"/>
    <mergeCell ref="C20:D20"/>
    <mergeCell ref="G20:L20"/>
  </mergeCells>
  <printOptions horizontalCentered="1"/>
  <pageMargins left="0.314583333333333" right="0.314583333333333" top="0.786805555555556" bottom="0.708333333333333" header="0.5" footer="0.5"/>
  <pageSetup paperSize="9" orientation="landscape" horizontalDpi="600"/>
  <headerFooter>
    <oddFooter>&amp;C第 &amp;P 页，共 &amp;N 页</oddFooter>
  </headerFooter>
</worksheet>
</file>

<file path=xl/worksheets/sheet6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F0"/>
  </sheetPr>
  <dimension ref="A1:L20"/>
  <sheetViews>
    <sheetView workbookViewId="0">
      <selection activeCell="E220" sqref="E220"/>
    </sheetView>
  </sheetViews>
  <sheetFormatPr defaultColWidth="9" defaultRowHeight="12.75"/>
  <cols>
    <col min="1" max="1" width="6.875" style="2" customWidth="1"/>
    <col min="2" max="2" width="11" style="2" customWidth="1"/>
    <col min="3" max="3" width="12.375" style="2" customWidth="1"/>
    <col min="4" max="4" width="12.625" style="2" customWidth="1"/>
    <col min="5" max="5" width="7.875" style="2" customWidth="1"/>
    <col min="6" max="6" width="11.625" style="2" customWidth="1"/>
    <col min="7" max="7" width="10.875" style="2" customWidth="1"/>
    <col min="8" max="8" width="13.25" style="2" customWidth="1"/>
    <col min="9" max="9" width="12.625" style="3" customWidth="1"/>
    <col min="10" max="10" width="13.125" style="2" customWidth="1"/>
    <col min="11" max="11" width="19.75" style="2" customWidth="1"/>
    <col min="12" max="12" width="9.375" style="2" customWidth="1"/>
    <col min="13" max="16384" width="5.625" style="2"/>
  </cols>
  <sheetData>
    <row r="1" s="1" customFormat="1" ht="33" customHeight="1" spans="1:12">
      <c r="A1" s="4" t="s">
        <v>74</v>
      </c>
      <c r="B1" s="5"/>
      <c r="C1" s="5"/>
      <c r="D1" s="5"/>
      <c r="E1" s="5"/>
      <c r="F1" s="5"/>
      <c r="G1" s="5"/>
      <c r="H1" s="5"/>
      <c r="I1" s="38"/>
      <c r="J1" s="5"/>
      <c r="K1" s="5"/>
      <c r="L1" s="5"/>
    </row>
    <row r="2" ht="21" customHeight="1" spans="1:12">
      <c r="A2" s="6" t="s">
        <v>194</v>
      </c>
      <c r="B2" s="7" t="s">
        <v>76</v>
      </c>
      <c r="C2" s="8" t="s">
        <v>601</v>
      </c>
      <c r="D2" s="8"/>
      <c r="E2" s="7" t="s">
        <v>78</v>
      </c>
      <c r="F2" s="8" t="s">
        <v>79</v>
      </c>
      <c r="G2" s="8"/>
      <c r="H2" s="7" t="s">
        <v>80</v>
      </c>
      <c r="I2" s="39" t="s">
        <v>196</v>
      </c>
      <c r="J2" s="8"/>
      <c r="K2" s="7" t="s">
        <v>82</v>
      </c>
      <c r="L2" s="24">
        <v>1</v>
      </c>
    </row>
    <row r="3" ht="22" customHeight="1" spans="1:12">
      <c r="A3" s="9" t="s">
        <v>83</v>
      </c>
      <c r="B3" s="9"/>
      <c r="C3" s="9"/>
      <c r="D3" s="9"/>
      <c r="E3" s="9"/>
      <c r="F3" s="9"/>
      <c r="G3" s="9"/>
      <c r="H3" s="9"/>
      <c r="I3" s="40"/>
      <c r="J3" s="9"/>
      <c r="K3" s="9"/>
      <c r="L3" s="20"/>
    </row>
    <row r="4" ht="22" customHeight="1" spans="1:12">
      <c r="A4" s="10" t="s">
        <v>84</v>
      </c>
      <c r="B4" s="11" t="s">
        <v>85</v>
      </c>
      <c r="C4" s="11" t="s">
        <v>86</v>
      </c>
      <c r="D4" s="11"/>
      <c r="E4" s="11"/>
      <c r="F4" s="11"/>
      <c r="G4" s="11"/>
      <c r="H4" s="12" t="s">
        <v>197</v>
      </c>
      <c r="I4" s="41" t="s">
        <v>88</v>
      </c>
      <c r="J4" s="41" t="s">
        <v>89</v>
      </c>
      <c r="K4" s="11" t="s">
        <v>106</v>
      </c>
      <c r="L4" s="42"/>
    </row>
    <row r="5" ht="22" customHeight="1" spans="1:12">
      <c r="A5" s="10">
        <v>1</v>
      </c>
      <c r="B5" s="10" t="s">
        <v>602</v>
      </c>
      <c r="C5" s="13" t="s">
        <v>603</v>
      </c>
      <c r="D5" s="14"/>
      <c r="E5" s="14"/>
      <c r="F5" s="14"/>
      <c r="G5" s="15"/>
      <c r="H5" s="16">
        <f>4*6</f>
        <v>24</v>
      </c>
      <c r="I5" s="41">
        <v>395</v>
      </c>
      <c r="J5" s="43">
        <f>H5*I5</f>
        <v>9480</v>
      </c>
      <c r="K5" s="46" t="s">
        <v>604</v>
      </c>
      <c r="L5" s="47"/>
    </row>
    <row r="6" ht="22" customHeight="1" spans="1:12">
      <c r="A6" s="10"/>
      <c r="B6" s="10"/>
      <c r="C6" s="13"/>
      <c r="D6" s="14"/>
      <c r="E6" s="14"/>
      <c r="F6" s="14"/>
      <c r="G6" s="15"/>
      <c r="H6" s="16"/>
      <c r="I6" s="41"/>
      <c r="J6" s="43"/>
      <c r="K6" s="46"/>
      <c r="L6" s="47"/>
    </row>
    <row r="7" ht="22" customHeight="1" spans="1:12">
      <c r="A7" s="10"/>
      <c r="B7" s="10"/>
      <c r="C7" s="13"/>
      <c r="D7" s="14"/>
      <c r="E7" s="14"/>
      <c r="F7" s="14"/>
      <c r="G7" s="15"/>
      <c r="H7" s="16"/>
      <c r="I7" s="41"/>
      <c r="J7" s="43"/>
      <c r="K7" s="46"/>
      <c r="L7" s="47"/>
    </row>
    <row r="8" ht="22" customHeight="1" spans="1:12">
      <c r="A8" s="10"/>
      <c r="B8" s="10"/>
      <c r="C8" s="13"/>
      <c r="D8" s="14"/>
      <c r="E8" s="14"/>
      <c r="F8" s="14"/>
      <c r="G8" s="15"/>
      <c r="H8" s="16"/>
      <c r="I8" s="41"/>
      <c r="J8" s="43"/>
      <c r="K8" s="46"/>
      <c r="L8" s="47"/>
    </row>
    <row r="9" ht="22" customHeight="1" spans="1:12">
      <c r="A9" s="10"/>
      <c r="B9" s="10"/>
      <c r="C9" s="13"/>
      <c r="D9" s="14"/>
      <c r="E9" s="14"/>
      <c r="F9" s="14"/>
      <c r="G9" s="15"/>
      <c r="H9" s="16"/>
      <c r="I9" s="41"/>
      <c r="J9" s="43"/>
      <c r="K9" s="46"/>
      <c r="L9" s="47"/>
    </row>
    <row r="10" ht="22" customHeight="1" spans="1:12">
      <c r="A10" s="6"/>
      <c r="B10" s="10"/>
      <c r="C10" s="13"/>
      <c r="D10" s="14"/>
      <c r="E10" s="14"/>
      <c r="F10" s="14"/>
      <c r="G10" s="15"/>
      <c r="H10" s="55"/>
      <c r="I10" s="40"/>
      <c r="J10" s="48"/>
      <c r="K10" s="56"/>
      <c r="L10" s="47"/>
    </row>
    <row r="11" ht="22" customHeight="1" spans="1:12">
      <c r="A11" s="10"/>
      <c r="B11" s="10"/>
      <c r="C11" s="13"/>
      <c r="D11" s="14"/>
      <c r="E11" s="14"/>
      <c r="F11" s="14"/>
      <c r="G11" s="15"/>
      <c r="H11" s="16"/>
      <c r="I11" s="41"/>
      <c r="J11" s="43"/>
      <c r="K11" s="46"/>
      <c r="L11" s="47"/>
    </row>
    <row r="12" ht="18" customHeight="1" spans="1:12">
      <c r="A12" s="10"/>
      <c r="B12" s="10"/>
      <c r="C12" s="18" t="s">
        <v>99</v>
      </c>
      <c r="D12" s="19"/>
      <c r="E12" s="19"/>
      <c r="F12" s="19"/>
      <c r="G12" s="20"/>
      <c r="H12" s="16">
        <f>SUM(H5:H11)</f>
        <v>24</v>
      </c>
      <c r="I12" s="41"/>
      <c r="J12" s="48">
        <f>SUM(J5:J11)</f>
        <v>9480</v>
      </c>
      <c r="K12" s="46"/>
      <c r="L12" s="47"/>
    </row>
    <row r="13" ht="30" customHeight="1" spans="1:12">
      <c r="A13" s="6" t="s">
        <v>138</v>
      </c>
      <c r="B13" s="6"/>
      <c r="C13" s="6"/>
      <c r="D13" s="6"/>
      <c r="E13" s="6"/>
      <c r="F13" s="6"/>
      <c r="G13" s="6"/>
      <c r="H13" s="6"/>
      <c r="I13" s="49"/>
      <c r="J13" s="6"/>
      <c r="K13" s="6"/>
      <c r="L13" s="6"/>
    </row>
    <row r="14" ht="26" customHeight="1" spans="1:12">
      <c r="A14" s="10" t="s">
        <v>101</v>
      </c>
      <c r="B14" s="11" t="s">
        <v>102</v>
      </c>
      <c r="C14" s="16" t="s">
        <v>103</v>
      </c>
      <c r="D14" s="16"/>
      <c r="E14" s="16"/>
      <c r="F14" s="16"/>
      <c r="G14" s="16" t="s">
        <v>104</v>
      </c>
      <c r="H14" s="12" t="s">
        <v>105</v>
      </c>
      <c r="I14" s="41" t="s">
        <v>88</v>
      </c>
      <c r="J14" s="41" t="s">
        <v>89</v>
      </c>
      <c r="K14" s="50" t="s">
        <v>106</v>
      </c>
      <c r="L14" s="42"/>
    </row>
    <row r="15" ht="25" customHeight="1" spans="1:12">
      <c r="A15" s="10"/>
      <c r="B15" s="10"/>
      <c r="C15" s="10"/>
      <c r="D15" s="10"/>
      <c r="E15" s="10"/>
      <c r="F15" s="10"/>
      <c r="G15" s="16"/>
      <c r="H15" s="12"/>
      <c r="I15" s="43"/>
      <c r="J15" s="41"/>
      <c r="K15" s="51"/>
      <c r="L15" s="52"/>
    </row>
    <row r="16" ht="22" customHeight="1" spans="1:12">
      <c r="A16" s="10"/>
      <c r="B16" s="10"/>
      <c r="C16" s="10"/>
      <c r="D16" s="10"/>
      <c r="E16" s="10"/>
      <c r="F16" s="10"/>
      <c r="G16" s="16"/>
      <c r="H16" s="25"/>
      <c r="I16" s="43"/>
      <c r="J16" s="41"/>
      <c r="K16" s="51"/>
      <c r="L16" s="52"/>
    </row>
    <row r="17" ht="18" customHeight="1" spans="1:12">
      <c r="A17" s="18" t="s">
        <v>99</v>
      </c>
      <c r="B17" s="19"/>
      <c r="C17" s="19"/>
      <c r="D17" s="19"/>
      <c r="E17" s="19"/>
      <c r="F17" s="20"/>
      <c r="G17" s="12"/>
      <c r="H17" s="12"/>
      <c r="I17" s="41"/>
      <c r="J17" s="40"/>
      <c r="K17" s="53"/>
      <c r="L17" s="54"/>
    </row>
    <row r="18" ht="18" customHeight="1" spans="1:12">
      <c r="A18" s="26" t="s">
        <v>115</v>
      </c>
      <c r="B18" s="27"/>
      <c r="C18" s="27"/>
      <c r="D18" s="27"/>
      <c r="E18" s="27"/>
      <c r="F18" s="28"/>
      <c r="G18" s="29"/>
      <c r="H18" s="29"/>
      <c r="I18" s="41"/>
      <c r="J18" s="40">
        <f>J12+J17</f>
        <v>9480</v>
      </c>
      <c r="K18" s="53"/>
      <c r="L18" s="54"/>
    </row>
    <row r="19" spans="1:12">
      <c r="A19" s="30"/>
      <c r="B19" s="30"/>
      <c r="C19" s="31"/>
      <c r="D19" s="32"/>
      <c r="E19" s="32"/>
      <c r="F19" s="32"/>
      <c r="G19" s="33" t="s">
        <v>116</v>
      </c>
      <c r="H19" s="33"/>
      <c r="I19" s="35"/>
      <c r="J19" s="33"/>
      <c r="K19" s="33"/>
      <c r="L19" s="33"/>
    </row>
    <row r="20" spans="1:12">
      <c r="A20" s="30"/>
      <c r="B20" s="34"/>
      <c r="C20" s="35"/>
      <c r="D20" s="36"/>
      <c r="E20" s="36"/>
      <c r="F20" s="36"/>
      <c r="G20" s="37">
        <v>44768</v>
      </c>
      <c r="H20" s="37"/>
      <c r="I20" s="35"/>
      <c r="J20" s="37"/>
      <c r="K20" s="37"/>
      <c r="L20" s="37"/>
    </row>
  </sheetData>
  <mergeCells count="38">
    <mergeCell ref="A1:L1"/>
    <mergeCell ref="C2:D2"/>
    <mergeCell ref="F2:G2"/>
    <mergeCell ref="I2:J2"/>
    <mergeCell ref="A3:L3"/>
    <mergeCell ref="C4:G4"/>
    <mergeCell ref="K4:L4"/>
    <mergeCell ref="C5:G5"/>
    <mergeCell ref="K5:L5"/>
    <mergeCell ref="C6:G6"/>
    <mergeCell ref="K6:L6"/>
    <mergeCell ref="C7:G7"/>
    <mergeCell ref="K7:L7"/>
    <mergeCell ref="C8:G8"/>
    <mergeCell ref="K8:L8"/>
    <mergeCell ref="C9:G9"/>
    <mergeCell ref="K9:L9"/>
    <mergeCell ref="C10:G10"/>
    <mergeCell ref="K10:L10"/>
    <mergeCell ref="C11:G11"/>
    <mergeCell ref="K11:L11"/>
    <mergeCell ref="C12:G12"/>
    <mergeCell ref="K12:L12"/>
    <mergeCell ref="A13:L13"/>
    <mergeCell ref="C14:F14"/>
    <mergeCell ref="K14:L14"/>
    <mergeCell ref="C15:F15"/>
    <mergeCell ref="K15:L15"/>
    <mergeCell ref="C16:F16"/>
    <mergeCell ref="K16:L16"/>
    <mergeCell ref="A17:F17"/>
    <mergeCell ref="K17:L17"/>
    <mergeCell ref="A18:F18"/>
    <mergeCell ref="K18:L18"/>
    <mergeCell ref="C19:D19"/>
    <mergeCell ref="G19:L19"/>
    <mergeCell ref="C20:D20"/>
    <mergeCell ref="G20:L20"/>
  </mergeCells>
  <printOptions horizontalCentered="1"/>
  <pageMargins left="0.314583333333333" right="0.314583333333333" top="0.786805555555556" bottom="0.708333333333333" header="0.5" footer="0.5"/>
  <pageSetup paperSize="9" orientation="landscape" horizontalDpi="600"/>
  <headerFooter>
    <oddFooter>&amp;C第 &amp;P 页，共 &amp;N 页</oddFooter>
  </headerFooter>
</worksheet>
</file>

<file path=xl/worksheets/sheet6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F0"/>
  </sheetPr>
  <dimension ref="A1:L20"/>
  <sheetViews>
    <sheetView workbookViewId="0">
      <selection activeCell="E220" sqref="E220"/>
    </sheetView>
  </sheetViews>
  <sheetFormatPr defaultColWidth="9" defaultRowHeight="12.75"/>
  <cols>
    <col min="1" max="1" width="6.875" style="2" customWidth="1"/>
    <col min="2" max="2" width="11" style="2" customWidth="1"/>
    <col min="3" max="3" width="12.375" style="2" customWidth="1"/>
    <col min="4" max="4" width="12.625" style="2" customWidth="1"/>
    <col min="5" max="5" width="7.875" style="2" customWidth="1"/>
    <col min="6" max="6" width="11.625" style="2" customWidth="1"/>
    <col min="7" max="7" width="10.875" style="2" customWidth="1"/>
    <col min="8" max="8" width="13.25" style="2" customWidth="1"/>
    <col min="9" max="9" width="12.625" style="3" customWidth="1"/>
    <col min="10" max="10" width="13.125" style="2" customWidth="1"/>
    <col min="11" max="11" width="19.75" style="2" customWidth="1"/>
    <col min="12" max="12" width="9.375" style="2" customWidth="1"/>
    <col min="13" max="16384" width="5.625" style="2"/>
  </cols>
  <sheetData>
    <row r="1" s="1" customFormat="1" ht="33" customHeight="1" spans="1:12">
      <c r="A1" s="4" t="s">
        <v>74</v>
      </c>
      <c r="B1" s="5"/>
      <c r="C1" s="5"/>
      <c r="D1" s="5"/>
      <c r="E1" s="5"/>
      <c r="F1" s="5"/>
      <c r="G1" s="5"/>
      <c r="H1" s="5"/>
      <c r="I1" s="38"/>
      <c r="J1" s="5"/>
      <c r="K1" s="5"/>
      <c r="L1" s="5"/>
    </row>
    <row r="2" ht="21" customHeight="1" spans="1:12">
      <c r="A2" s="6" t="s">
        <v>194</v>
      </c>
      <c r="B2" s="7" t="s">
        <v>76</v>
      </c>
      <c r="C2" s="8" t="s">
        <v>605</v>
      </c>
      <c r="D2" s="8"/>
      <c r="E2" s="7" t="s">
        <v>78</v>
      </c>
      <c r="F2" s="8" t="s">
        <v>79</v>
      </c>
      <c r="G2" s="8"/>
      <c r="H2" s="7" t="s">
        <v>80</v>
      </c>
      <c r="I2" s="39" t="s">
        <v>196</v>
      </c>
      <c r="J2" s="8"/>
      <c r="K2" s="7" t="s">
        <v>82</v>
      </c>
      <c r="L2" s="24">
        <v>1</v>
      </c>
    </row>
    <row r="3" ht="22" customHeight="1" spans="1:12">
      <c r="A3" s="9" t="s">
        <v>83</v>
      </c>
      <c r="B3" s="9"/>
      <c r="C3" s="9"/>
      <c r="D3" s="9"/>
      <c r="E3" s="9"/>
      <c r="F3" s="9"/>
      <c r="G3" s="9"/>
      <c r="H3" s="9"/>
      <c r="I3" s="40"/>
      <c r="J3" s="9"/>
      <c r="K3" s="9"/>
      <c r="L3" s="20"/>
    </row>
    <row r="4" ht="22" customHeight="1" spans="1:12">
      <c r="A4" s="10" t="s">
        <v>84</v>
      </c>
      <c r="B4" s="11" t="s">
        <v>85</v>
      </c>
      <c r="C4" s="11" t="s">
        <v>86</v>
      </c>
      <c r="D4" s="11"/>
      <c r="E4" s="11"/>
      <c r="F4" s="11"/>
      <c r="G4" s="11"/>
      <c r="H4" s="12" t="s">
        <v>197</v>
      </c>
      <c r="I4" s="41" t="s">
        <v>88</v>
      </c>
      <c r="J4" s="41" t="s">
        <v>89</v>
      </c>
      <c r="K4" s="11" t="s">
        <v>106</v>
      </c>
      <c r="L4" s="42"/>
    </row>
    <row r="5" ht="22" customHeight="1" spans="1:12">
      <c r="A5" s="10">
        <v>1</v>
      </c>
      <c r="B5" s="10" t="s">
        <v>606</v>
      </c>
      <c r="C5" s="13" t="s">
        <v>607</v>
      </c>
      <c r="D5" s="14"/>
      <c r="E5" s="14"/>
      <c r="F5" s="14"/>
      <c r="G5" s="15"/>
      <c r="H5" s="16">
        <f>10.2*7.2</f>
        <v>73.44</v>
      </c>
      <c r="I5" s="41">
        <v>990</v>
      </c>
      <c r="J5" s="43">
        <f>H5*I5</f>
        <v>72706</v>
      </c>
      <c r="K5" s="46" t="s">
        <v>608</v>
      </c>
      <c r="L5" s="47"/>
    </row>
    <row r="6" ht="22" customHeight="1" spans="1:12">
      <c r="A6" s="10"/>
      <c r="B6" s="10"/>
      <c r="C6" s="13"/>
      <c r="D6" s="14"/>
      <c r="E6" s="14"/>
      <c r="F6" s="14"/>
      <c r="G6" s="15"/>
      <c r="H6" s="16"/>
      <c r="I6" s="41"/>
      <c r="J6" s="43"/>
      <c r="K6" s="46"/>
      <c r="L6" s="47"/>
    </row>
    <row r="7" ht="22" customHeight="1" spans="1:12">
      <c r="A7" s="10"/>
      <c r="B7" s="10"/>
      <c r="C7" s="13"/>
      <c r="D7" s="14"/>
      <c r="E7" s="14"/>
      <c r="F7" s="14"/>
      <c r="G7" s="15"/>
      <c r="H7" s="16"/>
      <c r="I7" s="41"/>
      <c r="J7" s="43"/>
      <c r="K7" s="46"/>
      <c r="L7" s="47"/>
    </row>
    <row r="8" ht="22" customHeight="1" spans="1:12">
      <c r="A8" s="10"/>
      <c r="B8" s="10"/>
      <c r="C8" s="13"/>
      <c r="D8" s="14"/>
      <c r="E8" s="14"/>
      <c r="F8" s="14"/>
      <c r="G8" s="15"/>
      <c r="H8" s="16"/>
      <c r="I8" s="41"/>
      <c r="J8" s="43"/>
      <c r="K8" s="46"/>
      <c r="L8" s="47"/>
    </row>
    <row r="9" ht="22" customHeight="1" spans="1:12">
      <c r="A9" s="10"/>
      <c r="B9" s="10"/>
      <c r="C9" s="13"/>
      <c r="D9" s="14"/>
      <c r="E9" s="14"/>
      <c r="F9" s="14"/>
      <c r="G9" s="15"/>
      <c r="H9" s="16"/>
      <c r="I9" s="41"/>
      <c r="J9" s="43"/>
      <c r="K9" s="46"/>
      <c r="L9" s="47"/>
    </row>
    <row r="10" ht="22" customHeight="1" spans="1:12">
      <c r="A10" s="6"/>
      <c r="B10" s="10"/>
      <c r="C10" s="13"/>
      <c r="D10" s="14"/>
      <c r="E10" s="14"/>
      <c r="F10" s="14"/>
      <c r="G10" s="15"/>
      <c r="H10" s="55"/>
      <c r="I10" s="40"/>
      <c r="J10" s="48"/>
      <c r="K10" s="56"/>
      <c r="L10" s="47"/>
    </row>
    <row r="11" ht="22" customHeight="1" spans="1:12">
      <c r="A11" s="10"/>
      <c r="B11" s="10"/>
      <c r="C11" s="13"/>
      <c r="D11" s="14"/>
      <c r="E11" s="14"/>
      <c r="F11" s="14"/>
      <c r="G11" s="15"/>
      <c r="H11" s="16"/>
      <c r="I11" s="41"/>
      <c r="J11" s="43"/>
      <c r="K11" s="46"/>
      <c r="L11" s="47"/>
    </row>
    <row r="12" ht="18" customHeight="1" spans="1:12">
      <c r="A12" s="10"/>
      <c r="B12" s="10"/>
      <c r="C12" s="18" t="s">
        <v>99</v>
      </c>
      <c r="D12" s="19"/>
      <c r="E12" s="19"/>
      <c r="F12" s="19"/>
      <c r="G12" s="20"/>
      <c r="H12" s="16">
        <f>SUM(H5:H11)</f>
        <v>73.44</v>
      </c>
      <c r="I12" s="41"/>
      <c r="J12" s="48">
        <f>SUM(J5:J11)</f>
        <v>72706</v>
      </c>
      <c r="K12" s="46"/>
      <c r="L12" s="47"/>
    </row>
    <row r="13" ht="30" customHeight="1" spans="1:12">
      <c r="A13" s="6" t="s">
        <v>138</v>
      </c>
      <c r="B13" s="6"/>
      <c r="C13" s="6"/>
      <c r="D13" s="6"/>
      <c r="E13" s="6"/>
      <c r="F13" s="6"/>
      <c r="G13" s="6"/>
      <c r="H13" s="6"/>
      <c r="I13" s="49"/>
      <c r="J13" s="6"/>
      <c r="K13" s="6"/>
      <c r="L13" s="6"/>
    </row>
    <row r="14" ht="26" customHeight="1" spans="1:12">
      <c r="A14" s="10" t="s">
        <v>101</v>
      </c>
      <c r="B14" s="11" t="s">
        <v>102</v>
      </c>
      <c r="C14" s="16" t="s">
        <v>103</v>
      </c>
      <c r="D14" s="16"/>
      <c r="E14" s="16"/>
      <c r="F14" s="16"/>
      <c r="G14" s="16" t="s">
        <v>104</v>
      </c>
      <c r="H14" s="12" t="s">
        <v>105</v>
      </c>
      <c r="I14" s="41" t="s">
        <v>88</v>
      </c>
      <c r="J14" s="41" t="s">
        <v>89</v>
      </c>
      <c r="K14" s="50" t="s">
        <v>106</v>
      </c>
      <c r="L14" s="42"/>
    </row>
    <row r="15" ht="25" customHeight="1" spans="1:12">
      <c r="A15" s="10"/>
      <c r="B15" s="10"/>
      <c r="C15" s="10"/>
      <c r="D15" s="10"/>
      <c r="E15" s="10"/>
      <c r="F15" s="10"/>
      <c r="G15" s="16"/>
      <c r="H15" s="12"/>
      <c r="I15" s="43"/>
      <c r="J15" s="41"/>
      <c r="K15" s="51"/>
      <c r="L15" s="52"/>
    </row>
    <row r="16" ht="22" customHeight="1" spans="1:12">
      <c r="A16" s="10"/>
      <c r="B16" s="10"/>
      <c r="C16" s="10"/>
      <c r="D16" s="10"/>
      <c r="E16" s="10"/>
      <c r="F16" s="10"/>
      <c r="G16" s="16"/>
      <c r="H16" s="25"/>
      <c r="I16" s="43"/>
      <c r="J16" s="41"/>
      <c r="K16" s="51"/>
      <c r="L16" s="52"/>
    </row>
    <row r="17" ht="18" customHeight="1" spans="1:12">
      <c r="A17" s="18" t="s">
        <v>99</v>
      </c>
      <c r="B17" s="19"/>
      <c r="C17" s="19"/>
      <c r="D17" s="19"/>
      <c r="E17" s="19"/>
      <c r="F17" s="20"/>
      <c r="G17" s="12"/>
      <c r="H17" s="12"/>
      <c r="I17" s="41"/>
      <c r="J17" s="40"/>
      <c r="K17" s="53"/>
      <c r="L17" s="54"/>
    </row>
    <row r="18" ht="18" customHeight="1" spans="1:12">
      <c r="A18" s="26" t="s">
        <v>115</v>
      </c>
      <c r="B18" s="27"/>
      <c r="C18" s="27"/>
      <c r="D18" s="27"/>
      <c r="E18" s="27"/>
      <c r="F18" s="28"/>
      <c r="G18" s="29"/>
      <c r="H18" s="29"/>
      <c r="I18" s="41"/>
      <c r="J18" s="40">
        <f>J12+J17</f>
        <v>72706</v>
      </c>
      <c r="K18" s="53"/>
      <c r="L18" s="54"/>
    </row>
    <row r="19" spans="1:12">
      <c r="A19" s="30"/>
      <c r="B19" s="30"/>
      <c r="C19" s="31"/>
      <c r="D19" s="32"/>
      <c r="E19" s="32"/>
      <c r="F19" s="32"/>
      <c r="G19" s="33" t="s">
        <v>116</v>
      </c>
      <c r="H19" s="33"/>
      <c r="I19" s="35"/>
      <c r="J19" s="33"/>
      <c r="K19" s="33"/>
      <c r="L19" s="33"/>
    </row>
    <row r="20" spans="1:12">
      <c r="A20" s="30"/>
      <c r="B20" s="34"/>
      <c r="C20" s="35"/>
      <c r="D20" s="36"/>
      <c r="E20" s="36"/>
      <c r="F20" s="36"/>
      <c r="G20" s="37">
        <v>44768</v>
      </c>
      <c r="H20" s="37"/>
      <c r="I20" s="35"/>
      <c r="J20" s="37"/>
      <c r="K20" s="37"/>
      <c r="L20" s="37"/>
    </row>
  </sheetData>
  <mergeCells count="38">
    <mergeCell ref="A1:L1"/>
    <mergeCell ref="C2:D2"/>
    <mergeCell ref="F2:G2"/>
    <mergeCell ref="I2:J2"/>
    <mergeCell ref="A3:L3"/>
    <mergeCell ref="C4:G4"/>
    <mergeCell ref="K4:L4"/>
    <mergeCell ref="C5:G5"/>
    <mergeCell ref="K5:L5"/>
    <mergeCell ref="C6:G6"/>
    <mergeCell ref="K6:L6"/>
    <mergeCell ref="C7:G7"/>
    <mergeCell ref="K7:L7"/>
    <mergeCell ref="C8:G8"/>
    <mergeCell ref="K8:L8"/>
    <mergeCell ref="C9:G9"/>
    <mergeCell ref="K9:L9"/>
    <mergeCell ref="C10:G10"/>
    <mergeCell ref="K10:L10"/>
    <mergeCell ref="C11:G11"/>
    <mergeCell ref="K11:L11"/>
    <mergeCell ref="C12:G12"/>
    <mergeCell ref="K12:L12"/>
    <mergeCell ref="A13:L13"/>
    <mergeCell ref="C14:F14"/>
    <mergeCell ref="K14:L14"/>
    <mergeCell ref="C15:F15"/>
    <mergeCell ref="K15:L15"/>
    <mergeCell ref="C16:F16"/>
    <mergeCell ref="K16:L16"/>
    <mergeCell ref="A17:F17"/>
    <mergeCell ref="K17:L17"/>
    <mergeCell ref="A18:F18"/>
    <mergeCell ref="K18:L18"/>
    <mergeCell ref="C19:D19"/>
    <mergeCell ref="G19:L19"/>
    <mergeCell ref="C20:D20"/>
    <mergeCell ref="G20:L20"/>
  </mergeCells>
  <printOptions horizontalCentered="1"/>
  <pageMargins left="0.314583333333333" right="0.314583333333333" top="0.786805555555556" bottom="0.708333333333333" header="0.5" footer="0.5"/>
  <pageSetup paperSize="9" orientation="landscape" horizontalDpi="600"/>
  <headerFooter>
    <oddFooter>&amp;C第 &amp;P 页，共 &amp;N 页</oddFooter>
  </headerFooter>
</worksheet>
</file>

<file path=xl/worksheets/sheet6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F0"/>
  </sheetPr>
  <dimension ref="A1:L20"/>
  <sheetViews>
    <sheetView workbookViewId="0">
      <selection activeCell="E220" sqref="E220"/>
    </sheetView>
  </sheetViews>
  <sheetFormatPr defaultColWidth="9" defaultRowHeight="12.75"/>
  <cols>
    <col min="1" max="1" width="6.875" style="2" customWidth="1"/>
    <col min="2" max="2" width="11" style="2" customWidth="1"/>
    <col min="3" max="3" width="12.375" style="2" customWidth="1"/>
    <col min="4" max="4" width="12.625" style="2" customWidth="1"/>
    <col min="5" max="5" width="7.875" style="2" customWidth="1"/>
    <col min="6" max="6" width="11.625" style="2" customWidth="1"/>
    <col min="7" max="7" width="10.875" style="2" customWidth="1"/>
    <col min="8" max="8" width="13.25" style="2" customWidth="1"/>
    <col min="9" max="9" width="12.625" style="3" customWidth="1"/>
    <col min="10" max="10" width="13.125" style="2" customWidth="1"/>
    <col min="11" max="11" width="19.75" style="2" customWidth="1"/>
    <col min="12" max="12" width="9.375" style="2" customWidth="1"/>
    <col min="13" max="16384" width="5.625" style="2"/>
  </cols>
  <sheetData>
    <row r="1" s="1" customFormat="1" ht="33" customHeight="1" spans="1:12">
      <c r="A1" s="4" t="s">
        <v>74</v>
      </c>
      <c r="B1" s="5"/>
      <c r="C1" s="5"/>
      <c r="D1" s="5"/>
      <c r="E1" s="5"/>
      <c r="F1" s="5"/>
      <c r="G1" s="5"/>
      <c r="H1" s="5"/>
      <c r="I1" s="38"/>
      <c r="J1" s="5"/>
      <c r="K1" s="5"/>
      <c r="L1" s="5"/>
    </row>
    <row r="2" ht="21" customHeight="1" spans="1:12">
      <c r="A2" s="6" t="s">
        <v>194</v>
      </c>
      <c r="B2" s="7" t="s">
        <v>76</v>
      </c>
      <c r="C2" s="8" t="s">
        <v>609</v>
      </c>
      <c r="D2" s="8"/>
      <c r="E2" s="7" t="s">
        <v>78</v>
      </c>
      <c r="F2" s="8" t="s">
        <v>79</v>
      </c>
      <c r="G2" s="8"/>
      <c r="H2" s="7" t="s">
        <v>80</v>
      </c>
      <c r="I2" s="39" t="s">
        <v>196</v>
      </c>
      <c r="J2" s="8"/>
      <c r="K2" s="7" t="s">
        <v>82</v>
      </c>
      <c r="L2" s="24">
        <v>1</v>
      </c>
    </row>
    <row r="3" ht="22" customHeight="1" spans="1:12">
      <c r="A3" s="9" t="s">
        <v>83</v>
      </c>
      <c r="B3" s="9"/>
      <c r="C3" s="9"/>
      <c r="D3" s="9"/>
      <c r="E3" s="9"/>
      <c r="F3" s="9"/>
      <c r="G3" s="9"/>
      <c r="H3" s="9"/>
      <c r="I3" s="40"/>
      <c r="J3" s="9"/>
      <c r="K3" s="9"/>
      <c r="L3" s="20"/>
    </row>
    <row r="4" ht="22" customHeight="1" spans="1:12">
      <c r="A4" s="10" t="s">
        <v>84</v>
      </c>
      <c r="B4" s="11" t="s">
        <v>85</v>
      </c>
      <c r="C4" s="11" t="s">
        <v>86</v>
      </c>
      <c r="D4" s="11"/>
      <c r="E4" s="11"/>
      <c r="F4" s="11"/>
      <c r="G4" s="11"/>
      <c r="H4" s="12" t="s">
        <v>197</v>
      </c>
      <c r="I4" s="41" t="s">
        <v>88</v>
      </c>
      <c r="J4" s="41" t="s">
        <v>89</v>
      </c>
      <c r="K4" s="11" t="s">
        <v>106</v>
      </c>
      <c r="L4" s="42"/>
    </row>
    <row r="5" ht="22" customHeight="1" spans="1:12">
      <c r="A5" s="10">
        <v>1</v>
      </c>
      <c r="B5" s="10" t="s">
        <v>610</v>
      </c>
      <c r="C5" s="13" t="s">
        <v>611</v>
      </c>
      <c r="D5" s="14"/>
      <c r="E5" s="14"/>
      <c r="F5" s="14"/>
      <c r="G5" s="15"/>
      <c r="H5" s="16">
        <f>8*3</f>
        <v>24</v>
      </c>
      <c r="I5" s="41">
        <v>560</v>
      </c>
      <c r="J5" s="43">
        <f>H5*I5</f>
        <v>13440</v>
      </c>
      <c r="K5" s="46" t="s">
        <v>612</v>
      </c>
      <c r="L5" s="47"/>
    </row>
    <row r="6" ht="22" customHeight="1" spans="1:12">
      <c r="A6" s="10"/>
      <c r="B6" s="10"/>
      <c r="C6" s="13"/>
      <c r="D6" s="14"/>
      <c r="E6" s="14"/>
      <c r="F6" s="14"/>
      <c r="G6" s="15"/>
      <c r="H6" s="16"/>
      <c r="I6" s="41"/>
      <c r="J6" s="43"/>
      <c r="K6" s="46"/>
      <c r="L6" s="47"/>
    </row>
    <row r="7" ht="22" customHeight="1" spans="1:12">
      <c r="A7" s="10"/>
      <c r="B7" s="10"/>
      <c r="C7" s="13"/>
      <c r="D7" s="14"/>
      <c r="E7" s="14"/>
      <c r="F7" s="14"/>
      <c r="G7" s="15"/>
      <c r="H7" s="16"/>
      <c r="I7" s="41"/>
      <c r="J7" s="43"/>
      <c r="K7" s="46"/>
      <c r="L7" s="47"/>
    </row>
    <row r="8" ht="22" customHeight="1" spans="1:12">
      <c r="A8" s="10"/>
      <c r="B8" s="10"/>
      <c r="C8" s="13"/>
      <c r="D8" s="14"/>
      <c r="E8" s="14"/>
      <c r="F8" s="14"/>
      <c r="G8" s="15"/>
      <c r="H8" s="16"/>
      <c r="I8" s="41"/>
      <c r="J8" s="43"/>
      <c r="K8" s="46"/>
      <c r="L8" s="47"/>
    </row>
    <row r="9" ht="22" customHeight="1" spans="1:12">
      <c r="A9" s="10"/>
      <c r="B9" s="10"/>
      <c r="C9" s="13"/>
      <c r="D9" s="14"/>
      <c r="E9" s="14"/>
      <c r="F9" s="14"/>
      <c r="G9" s="15"/>
      <c r="H9" s="16"/>
      <c r="I9" s="41"/>
      <c r="J9" s="43"/>
      <c r="K9" s="46"/>
      <c r="L9" s="47"/>
    </row>
    <row r="10" ht="22" customHeight="1" spans="1:12">
      <c r="A10" s="6"/>
      <c r="B10" s="10"/>
      <c r="C10" s="13"/>
      <c r="D10" s="14"/>
      <c r="E10" s="14"/>
      <c r="F10" s="14"/>
      <c r="G10" s="15"/>
      <c r="H10" s="55"/>
      <c r="I10" s="40"/>
      <c r="J10" s="48"/>
      <c r="K10" s="56"/>
      <c r="L10" s="47"/>
    </row>
    <row r="11" ht="22" customHeight="1" spans="1:12">
      <c r="A11" s="10"/>
      <c r="B11" s="10"/>
      <c r="C11" s="13"/>
      <c r="D11" s="14"/>
      <c r="E11" s="14"/>
      <c r="F11" s="14"/>
      <c r="G11" s="15"/>
      <c r="H11" s="16"/>
      <c r="I11" s="41"/>
      <c r="J11" s="43"/>
      <c r="K11" s="46"/>
      <c r="L11" s="47"/>
    </row>
    <row r="12" ht="18" customHeight="1" spans="1:12">
      <c r="A12" s="10"/>
      <c r="B12" s="10"/>
      <c r="C12" s="18" t="s">
        <v>99</v>
      </c>
      <c r="D12" s="19"/>
      <c r="E12" s="19"/>
      <c r="F12" s="19"/>
      <c r="G12" s="20"/>
      <c r="H12" s="16">
        <f>SUM(H5:H11)</f>
        <v>24</v>
      </c>
      <c r="I12" s="41"/>
      <c r="J12" s="48">
        <f>SUM(J5:J11)</f>
        <v>13440</v>
      </c>
      <c r="K12" s="46"/>
      <c r="L12" s="47"/>
    </row>
    <row r="13" ht="30" customHeight="1" spans="1:12">
      <c r="A13" s="6" t="s">
        <v>138</v>
      </c>
      <c r="B13" s="6"/>
      <c r="C13" s="6"/>
      <c r="D13" s="6"/>
      <c r="E13" s="6"/>
      <c r="F13" s="6"/>
      <c r="G13" s="6"/>
      <c r="H13" s="6"/>
      <c r="I13" s="49"/>
      <c r="J13" s="6"/>
      <c r="K13" s="6"/>
      <c r="L13" s="6"/>
    </row>
    <row r="14" ht="26" customHeight="1" spans="1:12">
      <c r="A14" s="10" t="s">
        <v>101</v>
      </c>
      <c r="B14" s="11" t="s">
        <v>102</v>
      </c>
      <c r="C14" s="16" t="s">
        <v>103</v>
      </c>
      <c r="D14" s="16"/>
      <c r="E14" s="16"/>
      <c r="F14" s="16"/>
      <c r="G14" s="16" t="s">
        <v>104</v>
      </c>
      <c r="H14" s="12" t="s">
        <v>105</v>
      </c>
      <c r="I14" s="41" t="s">
        <v>88</v>
      </c>
      <c r="J14" s="41" t="s">
        <v>89</v>
      </c>
      <c r="K14" s="50" t="s">
        <v>106</v>
      </c>
      <c r="L14" s="42"/>
    </row>
    <row r="15" ht="25" customHeight="1" spans="1:12">
      <c r="A15" s="10"/>
      <c r="B15" s="10"/>
      <c r="C15" s="10"/>
      <c r="D15" s="10"/>
      <c r="E15" s="10"/>
      <c r="F15" s="10"/>
      <c r="G15" s="16"/>
      <c r="H15" s="17"/>
      <c r="I15" s="17"/>
      <c r="J15" s="17"/>
      <c r="K15" s="51"/>
      <c r="L15" s="52"/>
    </row>
    <row r="16" ht="22" customHeight="1" spans="1:12">
      <c r="A16" s="10"/>
      <c r="B16" s="10"/>
      <c r="C16" s="10"/>
      <c r="D16" s="10"/>
      <c r="E16" s="10"/>
      <c r="F16" s="10"/>
      <c r="G16" s="16"/>
      <c r="H16" s="25"/>
      <c r="I16" s="43"/>
      <c r="J16" s="41"/>
      <c r="K16" s="51"/>
      <c r="L16" s="52"/>
    </row>
    <row r="17" ht="18" customHeight="1" spans="1:12">
      <c r="A17" s="18" t="s">
        <v>99</v>
      </c>
      <c r="B17" s="19"/>
      <c r="C17" s="19"/>
      <c r="D17" s="19"/>
      <c r="E17" s="19"/>
      <c r="F17" s="20"/>
      <c r="G17" s="12"/>
      <c r="H17" s="12"/>
      <c r="I17" s="41"/>
      <c r="J17" s="40"/>
      <c r="K17" s="53"/>
      <c r="L17" s="54"/>
    </row>
    <row r="18" ht="18" customHeight="1" spans="1:12">
      <c r="A18" s="26" t="s">
        <v>115</v>
      </c>
      <c r="B18" s="27"/>
      <c r="C18" s="27"/>
      <c r="D18" s="27"/>
      <c r="E18" s="27"/>
      <c r="F18" s="28"/>
      <c r="G18" s="29"/>
      <c r="H18" s="29"/>
      <c r="I18" s="41"/>
      <c r="J18" s="40">
        <f>J12+J17</f>
        <v>13440</v>
      </c>
      <c r="K18" s="53"/>
      <c r="L18" s="54"/>
    </row>
    <row r="19" spans="1:12">
      <c r="A19" s="30"/>
      <c r="B19" s="30"/>
      <c r="C19" s="31"/>
      <c r="D19" s="32"/>
      <c r="E19" s="32"/>
      <c r="F19" s="32"/>
      <c r="G19" s="33" t="s">
        <v>116</v>
      </c>
      <c r="H19" s="33"/>
      <c r="I19" s="35"/>
      <c r="J19" s="33"/>
      <c r="K19" s="33"/>
      <c r="L19" s="33"/>
    </row>
    <row r="20" spans="1:12">
      <c r="A20" s="30"/>
      <c r="B20" s="34"/>
      <c r="C20" s="35"/>
      <c r="D20" s="36"/>
      <c r="E20" s="36"/>
      <c r="F20" s="36"/>
      <c r="G20" s="37">
        <v>44768</v>
      </c>
      <c r="H20" s="37"/>
      <c r="I20" s="35"/>
      <c r="J20" s="37"/>
      <c r="K20" s="37"/>
      <c r="L20" s="37"/>
    </row>
  </sheetData>
  <mergeCells count="38">
    <mergeCell ref="A1:L1"/>
    <mergeCell ref="C2:D2"/>
    <mergeCell ref="F2:G2"/>
    <mergeCell ref="I2:J2"/>
    <mergeCell ref="A3:L3"/>
    <mergeCell ref="C4:G4"/>
    <mergeCell ref="K4:L4"/>
    <mergeCell ref="C5:G5"/>
    <mergeCell ref="K5:L5"/>
    <mergeCell ref="C6:G6"/>
    <mergeCell ref="K6:L6"/>
    <mergeCell ref="C7:G7"/>
    <mergeCell ref="K7:L7"/>
    <mergeCell ref="C8:G8"/>
    <mergeCell ref="K8:L8"/>
    <mergeCell ref="C9:G9"/>
    <mergeCell ref="K9:L9"/>
    <mergeCell ref="C10:G10"/>
    <mergeCell ref="K10:L10"/>
    <mergeCell ref="C11:G11"/>
    <mergeCell ref="K11:L11"/>
    <mergeCell ref="C12:G12"/>
    <mergeCell ref="K12:L12"/>
    <mergeCell ref="A13:L13"/>
    <mergeCell ref="C14:F14"/>
    <mergeCell ref="K14:L14"/>
    <mergeCell ref="C15:F15"/>
    <mergeCell ref="K15:L15"/>
    <mergeCell ref="C16:F16"/>
    <mergeCell ref="K16:L16"/>
    <mergeCell ref="A17:F17"/>
    <mergeCell ref="K17:L17"/>
    <mergeCell ref="A18:F18"/>
    <mergeCell ref="K18:L18"/>
    <mergeCell ref="C19:D19"/>
    <mergeCell ref="G19:L19"/>
    <mergeCell ref="C20:D20"/>
    <mergeCell ref="G20:L20"/>
  </mergeCells>
  <printOptions horizontalCentered="1"/>
  <pageMargins left="0.314583333333333" right="0.314583333333333" top="0.786805555555556" bottom="0.708333333333333" header="0.5" footer="0.5"/>
  <pageSetup paperSize="9" orientation="landscape" horizontalDpi="600"/>
  <headerFooter>
    <oddFooter>&amp;C第 &amp;P 页，共 &amp;N 页</oddFooter>
  </headerFooter>
</worksheet>
</file>

<file path=xl/worksheets/sheet6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F0"/>
  </sheetPr>
  <dimension ref="A1:L20"/>
  <sheetViews>
    <sheetView workbookViewId="0">
      <selection activeCell="E220" sqref="E220"/>
    </sheetView>
  </sheetViews>
  <sheetFormatPr defaultColWidth="9" defaultRowHeight="12.75"/>
  <cols>
    <col min="1" max="1" width="6.875" style="2" customWidth="1"/>
    <col min="2" max="2" width="11" style="2" customWidth="1"/>
    <col min="3" max="3" width="12.375" style="2" customWidth="1"/>
    <col min="4" max="4" width="12.625" style="2" customWidth="1"/>
    <col min="5" max="5" width="7.875" style="2" customWidth="1"/>
    <col min="6" max="6" width="11.625" style="2" customWidth="1"/>
    <col min="7" max="7" width="10.875" style="2" customWidth="1"/>
    <col min="8" max="8" width="13.25" style="2" customWidth="1"/>
    <col min="9" max="9" width="12.625" style="3" customWidth="1"/>
    <col min="10" max="10" width="13.125" style="2" customWidth="1"/>
    <col min="11" max="11" width="19.75" style="2" customWidth="1"/>
    <col min="12" max="12" width="9.375" style="2" customWidth="1"/>
    <col min="13" max="16384" width="5.625" style="2"/>
  </cols>
  <sheetData>
    <row r="1" s="1" customFormat="1" ht="33" customHeight="1" spans="1:12">
      <c r="A1" s="4" t="s">
        <v>74</v>
      </c>
      <c r="B1" s="5"/>
      <c r="C1" s="5"/>
      <c r="D1" s="5"/>
      <c r="E1" s="5"/>
      <c r="F1" s="5"/>
      <c r="G1" s="5"/>
      <c r="H1" s="5"/>
      <c r="I1" s="38"/>
      <c r="J1" s="5"/>
      <c r="K1" s="5"/>
      <c r="L1" s="5"/>
    </row>
    <row r="2" ht="21" customHeight="1" spans="1:12">
      <c r="A2" s="6" t="s">
        <v>194</v>
      </c>
      <c r="B2" s="7" t="s">
        <v>76</v>
      </c>
      <c r="C2" s="8" t="s">
        <v>613</v>
      </c>
      <c r="D2" s="8"/>
      <c r="E2" s="7" t="s">
        <v>78</v>
      </c>
      <c r="F2" s="8" t="s">
        <v>79</v>
      </c>
      <c r="G2" s="8"/>
      <c r="H2" s="7" t="s">
        <v>80</v>
      </c>
      <c r="I2" s="39" t="s">
        <v>196</v>
      </c>
      <c r="J2" s="8"/>
      <c r="K2" s="7" t="s">
        <v>82</v>
      </c>
      <c r="L2" s="24">
        <v>4</v>
      </c>
    </row>
    <row r="3" ht="22" customHeight="1" spans="1:12">
      <c r="A3" s="9" t="s">
        <v>83</v>
      </c>
      <c r="B3" s="9"/>
      <c r="C3" s="9"/>
      <c r="D3" s="9"/>
      <c r="E3" s="9"/>
      <c r="F3" s="9"/>
      <c r="G3" s="9"/>
      <c r="H3" s="9"/>
      <c r="I3" s="40"/>
      <c r="J3" s="9"/>
      <c r="K3" s="9"/>
      <c r="L3" s="20"/>
    </row>
    <row r="4" ht="22" customHeight="1" spans="1:12">
      <c r="A4" s="10" t="s">
        <v>84</v>
      </c>
      <c r="B4" s="11" t="s">
        <v>85</v>
      </c>
      <c r="C4" s="11" t="s">
        <v>86</v>
      </c>
      <c r="D4" s="11"/>
      <c r="E4" s="11"/>
      <c r="F4" s="11"/>
      <c r="G4" s="11"/>
      <c r="H4" s="12" t="s">
        <v>197</v>
      </c>
      <c r="I4" s="41" t="s">
        <v>88</v>
      </c>
      <c r="J4" s="41" t="s">
        <v>89</v>
      </c>
      <c r="K4" s="11" t="s">
        <v>106</v>
      </c>
      <c r="L4" s="42"/>
    </row>
    <row r="5" ht="22" customHeight="1" spans="1:12">
      <c r="A5" s="10">
        <v>1</v>
      </c>
      <c r="B5" s="10" t="s">
        <v>614</v>
      </c>
      <c r="C5" s="13" t="s">
        <v>615</v>
      </c>
      <c r="D5" s="14"/>
      <c r="E5" s="14"/>
      <c r="F5" s="14"/>
      <c r="G5" s="15"/>
      <c r="H5" s="16">
        <f>18.5*6</f>
        <v>111</v>
      </c>
      <c r="I5" s="41">
        <v>484</v>
      </c>
      <c r="J5" s="43">
        <f t="shared" ref="J5:J8" si="0">H5*I5</f>
        <v>53724</v>
      </c>
      <c r="K5" s="46" t="s">
        <v>616</v>
      </c>
      <c r="L5" s="47"/>
    </row>
    <row r="6" ht="22" customHeight="1" spans="1:12">
      <c r="A6" s="10">
        <v>2</v>
      </c>
      <c r="B6" s="10" t="s">
        <v>617</v>
      </c>
      <c r="C6" s="13" t="s">
        <v>250</v>
      </c>
      <c r="D6" s="14"/>
      <c r="E6" s="14"/>
      <c r="F6" s="14"/>
      <c r="G6" s="15"/>
      <c r="H6" s="16">
        <f>12.2*5.2</f>
        <v>63.44</v>
      </c>
      <c r="I6" s="41">
        <v>790</v>
      </c>
      <c r="J6" s="43">
        <f t="shared" si="0"/>
        <v>50118</v>
      </c>
      <c r="K6" s="46" t="s">
        <v>618</v>
      </c>
      <c r="L6" s="47"/>
    </row>
    <row r="7" ht="22" customHeight="1" spans="1:12">
      <c r="A7" s="10">
        <v>3</v>
      </c>
      <c r="B7" s="10" t="s">
        <v>619</v>
      </c>
      <c r="C7" s="13" t="s">
        <v>250</v>
      </c>
      <c r="D7" s="14"/>
      <c r="E7" s="14"/>
      <c r="F7" s="14"/>
      <c r="G7" s="15"/>
      <c r="H7" s="16">
        <f>12.2*6</f>
        <v>73.2</v>
      </c>
      <c r="I7" s="41">
        <v>880</v>
      </c>
      <c r="J7" s="43">
        <f t="shared" si="0"/>
        <v>64416</v>
      </c>
      <c r="K7" s="46" t="s">
        <v>620</v>
      </c>
      <c r="L7" s="47"/>
    </row>
    <row r="8" ht="22" customHeight="1" spans="1:12">
      <c r="A8" s="10">
        <v>4</v>
      </c>
      <c r="B8" s="10" t="s">
        <v>621</v>
      </c>
      <c r="C8" s="13" t="s">
        <v>622</v>
      </c>
      <c r="D8" s="14"/>
      <c r="E8" s="14"/>
      <c r="F8" s="14"/>
      <c r="G8" s="15"/>
      <c r="H8" s="16">
        <f>13.5*5.5</f>
        <v>74.25</v>
      </c>
      <c r="I8" s="41">
        <v>425</v>
      </c>
      <c r="J8" s="43">
        <f t="shared" si="0"/>
        <v>31556</v>
      </c>
      <c r="K8" s="46" t="s">
        <v>623</v>
      </c>
      <c r="L8" s="47"/>
    </row>
    <row r="9" ht="22" customHeight="1" spans="1:12">
      <c r="A9" s="10"/>
      <c r="B9" s="10"/>
      <c r="C9" s="13"/>
      <c r="D9" s="14"/>
      <c r="E9" s="14"/>
      <c r="F9" s="14"/>
      <c r="G9" s="15"/>
      <c r="H9" s="16"/>
      <c r="I9" s="41"/>
      <c r="J9" s="43"/>
      <c r="K9" s="46"/>
      <c r="L9" s="47"/>
    </row>
    <row r="10" ht="22" customHeight="1" spans="1:12">
      <c r="A10" s="6"/>
      <c r="B10" s="10"/>
      <c r="C10" s="13"/>
      <c r="D10" s="14"/>
      <c r="E10" s="14"/>
      <c r="F10" s="14"/>
      <c r="G10" s="15"/>
      <c r="H10" s="55"/>
      <c r="I10" s="40"/>
      <c r="J10" s="48"/>
      <c r="K10" s="56"/>
      <c r="L10" s="47"/>
    </row>
    <row r="11" ht="22" customHeight="1" spans="1:12">
      <c r="A11" s="10"/>
      <c r="B11" s="10"/>
      <c r="C11" s="13"/>
      <c r="D11" s="14"/>
      <c r="E11" s="14"/>
      <c r="F11" s="14"/>
      <c r="G11" s="15"/>
      <c r="H11" s="16"/>
      <c r="I11" s="41"/>
      <c r="J11" s="43"/>
      <c r="K11" s="46"/>
      <c r="L11" s="47"/>
    </row>
    <row r="12" ht="18" customHeight="1" spans="1:12">
      <c r="A12" s="10"/>
      <c r="B12" s="10"/>
      <c r="C12" s="18" t="s">
        <v>99</v>
      </c>
      <c r="D12" s="19"/>
      <c r="E12" s="19"/>
      <c r="F12" s="19"/>
      <c r="G12" s="20"/>
      <c r="H12" s="16">
        <f>SUM(H5:H11)</f>
        <v>321.89</v>
      </c>
      <c r="I12" s="41"/>
      <c r="J12" s="48">
        <f>SUM(J5:J11)</f>
        <v>199814</v>
      </c>
      <c r="K12" s="46"/>
      <c r="L12" s="47"/>
    </row>
    <row r="13" ht="30" customHeight="1" spans="1:12">
      <c r="A13" s="6" t="s">
        <v>138</v>
      </c>
      <c r="B13" s="6"/>
      <c r="C13" s="6"/>
      <c r="D13" s="6"/>
      <c r="E13" s="6"/>
      <c r="F13" s="6"/>
      <c r="G13" s="6"/>
      <c r="H13" s="6"/>
      <c r="I13" s="49"/>
      <c r="J13" s="6"/>
      <c r="K13" s="6"/>
      <c r="L13" s="6"/>
    </row>
    <row r="14" ht="26" customHeight="1" spans="1:12">
      <c r="A14" s="10" t="s">
        <v>101</v>
      </c>
      <c r="B14" s="11" t="s">
        <v>102</v>
      </c>
      <c r="C14" s="16" t="s">
        <v>103</v>
      </c>
      <c r="D14" s="16"/>
      <c r="E14" s="16"/>
      <c r="F14" s="16"/>
      <c r="G14" s="16" t="s">
        <v>104</v>
      </c>
      <c r="H14" s="12" t="s">
        <v>105</v>
      </c>
      <c r="I14" s="41" t="s">
        <v>88</v>
      </c>
      <c r="J14" s="41" t="s">
        <v>89</v>
      </c>
      <c r="K14" s="50" t="s">
        <v>106</v>
      </c>
      <c r="L14" s="42"/>
    </row>
    <row r="15" ht="25" customHeight="1" spans="1:12">
      <c r="A15" s="10">
        <v>1</v>
      </c>
      <c r="B15" s="10" t="s">
        <v>204</v>
      </c>
      <c r="C15" s="10" t="s">
        <v>205</v>
      </c>
      <c r="D15" s="10"/>
      <c r="E15" s="10"/>
      <c r="F15" s="10"/>
      <c r="G15" s="16" t="s">
        <v>109</v>
      </c>
      <c r="H15" s="12">
        <f>17.2*3.2+2.3*4.5+11*5</f>
        <v>120.39</v>
      </c>
      <c r="I15" s="43">
        <v>90</v>
      </c>
      <c r="J15" s="41">
        <f>H15*I15</f>
        <v>10835</v>
      </c>
      <c r="K15" s="51"/>
      <c r="L15" s="52"/>
    </row>
    <row r="16" ht="22" customHeight="1" spans="1:12">
      <c r="A16" s="10"/>
      <c r="B16" s="10"/>
      <c r="C16" s="10"/>
      <c r="D16" s="10"/>
      <c r="E16" s="10"/>
      <c r="F16" s="10"/>
      <c r="G16" s="16"/>
      <c r="H16" s="25"/>
      <c r="I16" s="43"/>
      <c r="J16" s="41"/>
      <c r="K16" s="51"/>
      <c r="L16" s="52"/>
    </row>
    <row r="17" ht="18" customHeight="1" spans="1:12">
      <c r="A17" s="18" t="s">
        <v>99</v>
      </c>
      <c r="B17" s="19"/>
      <c r="C17" s="19"/>
      <c r="D17" s="19"/>
      <c r="E17" s="19"/>
      <c r="F17" s="20"/>
      <c r="G17" s="12"/>
      <c r="H17" s="12"/>
      <c r="I17" s="41"/>
      <c r="J17" s="40">
        <f>SUM(J15:J16)</f>
        <v>10835</v>
      </c>
      <c r="K17" s="53"/>
      <c r="L17" s="54"/>
    </row>
    <row r="18" ht="18" customHeight="1" spans="1:12">
      <c r="A18" s="26" t="s">
        <v>115</v>
      </c>
      <c r="B18" s="27"/>
      <c r="C18" s="27"/>
      <c r="D18" s="27"/>
      <c r="E18" s="27"/>
      <c r="F18" s="28"/>
      <c r="G18" s="29"/>
      <c r="H18" s="29">
        <f>SUM(H15:H17)</f>
        <v>120.39</v>
      </c>
      <c r="I18" s="41"/>
      <c r="J18" s="40">
        <f>J12+J17</f>
        <v>210649</v>
      </c>
      <c r="K18" s="53"/>
      <c r="L18" s="54"/>
    </row>
    <row r="19" spans="1:12">
      <c r="A19" s="30"/>
      <c r="B19" s="30"/>
      <c r="C19" s="31"/>
      <c r="D19" s="32"/>
      <c r="E19" s="32"/>
      <c r="F19" s="32"/>
      <c r="G19" s="33" t="s">
        <v>116</v>
      </c>
      <c r="H19" s="33"/>
      <c r="I19" s="35"/>
      <c r="J19" s="33"/>
      <c r="K19" s="33"/>
      <c r="L19" s="33"/>
    </row>
    <row r="20" spans="1:12">
      <c r="A20" s="30"/>
      <c r="B20" s="34"/>
      <c r="C20" s="35"/>
      <c r="D20" s="36"/>
      <c r="E20" s="36"/>
      <c r="F20" s="36"/>
      <c r="G20" s="37">
        <v>44768</v>
      </c>
      <c r="H20" s="37"/>
      <c r="I20" s="35"/>
      <c r="J20" s="37"/>
      <c r="K20" s="37"/>
      <c r="L20" s="37"/>
    </row>
  </sheetData>
  <mergeCells count="38">
    <mergeCell ref="A1:L1"/>
    <mergeCell ref="C2:D2"/>
    <mergeCell ref="F2:G2"/>
    <mergeCell ref="I2:J2"/>
    <mergeCell ref="A3:L3"/>
    <mergeCell ref="C4:G4"/>
    <mergeCell ref="K4:L4"/>
    <mergeCell ref="C5:G5"/>
    <mergeCell ref="K5:L5"/>
    <mergeCell ref="C6:G6"/>
    <mergeCell ref="K6:L6"/>
    <mergeCell ref="C7:G7"/>
    <mergeCell ref="K7:L7"/>
    <mergeCell ref="C8:G8"/>
    <mergeCell ref="K8:L8"/>
    <mergeCell ref="C9:G9"/>
    <mergeCell ref="K9:L9"/>
    <mergeCell ref="C10:G10"/>
    <mergeCell ref="K10:L10"/>
    <mergeCell ref="C11:G11"/>
    <mergeCell ref="K11:L11"/>
    <mergeCell ref="C12:G12"/>
    <mergeCell ref="K12:L12"/>
    <mergeCell ref="A13:L13"/>
    <mergeCell ref="C14:F14"/>
    <mergeCell ref="K14:L14"/>
    <mergeCell ref="C15:F15"/>
    <mergeCell ref="K15:L15"/>
    <mergeCell ref="C16:F16"/>
    <mergeCell ref="K16:L16"/>
    <mergeCell ref="A17:F17"/>
    <mergeCell ref="K17:L17"/>
    <mergeCell ref="A18:F18"/>
    <mergeCell ref="K18:L18"/>
    <mergeCell ref="C19:D19"/>
    <mergeCell ref="G19:L19"/>
    <mergeCell ref="C20:D20"/>
    <mergeCell ref="G20:L20"/>
  </mergeCells>
  <printOptions horizontalCentered="1"/>
  <pageMargins left="0.314583333333333" right="0.314583333333333" top="0.786805555555556" bottom="0.708333333333333" header="0.5" footer="0.5"/>
  <pageSetup paperSize="9" orientation="landscape" horizontalDpi="600"/>
  <headerFooter>
    <oddFooter>&amp;C第 &amp;P 页，共 &amp;N 页</oddFooter>
  </headerFooter>
</worksheet>
</file>

<file path=xl/worksheets/sheet6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F0"/>
  </sheetPr>
  <dimension ref="A1:L20"/>
  <sheetViews>
    <sheetView workbookViewId="0">
      <selection activeCell="E220" sqref="E220"/>
    </sheetView>
  </sheetViews>
  <sheetFormatPr defaultColWidth="9" defaultRowHeight="12.75"/>
  <cols>
    <col min="1" max="1" width="6.875" style="2" customWidth="1"/>
    <col min="2" max="2" width="11" style="2" customWidth="1"/>
    <col min="3" max="3" width="12.375" style="2" customWidth="1"/>
    <col min="4" max="4" width="12.625" style="2" customWidth="1"/>
    <col min="5" max="5" width="7.875" style="2" customWidth="1"/>
    <col min="6" max="6" width="11.625" style="2" customWidth="1"/>
    <col min="7" max="7" width="10.875" style="2" customWidth="1"/>
    <col min="8" max="8" width="13.25" style="2" customWidth="1"/>
    <col min="9" max="9" width="12.625" style="3" customWidth="1"/>
    <col min="10" max="10" width="13.125" style="2" customWidth="1"/>
    <col min="11" max="11" width="19.75" style="2" customWidth="1"/>
    <col min="12" max="12" width="9.375" style="2" customWidth="1"/>
    <col min="13" max="16384" width="5.625" style="2"/>
  </cols>
  <sheetData>
    <row r="1" s="1" customFormat="1" ht="33" customHeight="1" spans="1:12">
      <c r="A1" s="4" t="s">
        <v>74</v>
      </c>
      <c r="B1" s="5"/>
      <c r="C1" s="5"/>
      <c r="D1" s="5"/>
      <c r="E1" s="5"/>
      <c r="F1" s="5"/>
      <c r="G1" s="5"/>
      <c r="H1" s="5"/>
      <c r="I1" s="38"/>
      <c r="J1" s="5"/>
      <c r="K1" s="5"/>
      <c r="L1" s="5"/>
    </row>
    <row r="2" ht="21" customHeight="1" spans="1:12">
      <c r="A2" s="6" t="s">
        <v>194</v>
      </c>
      <c r="B2" s="7" t="s">
        <v>76</v>
      </c>
      <c r="C2" s="8" t="s">
        <v>624</v>
      </c>
      <c r="D2" s="8"/>
      <c r="E2" s="7" t="s">
        <v>78</v>
      </c>
      <c r="F2" s="8" t="s">
        <v>79</v>
      </c>
      <c r="G2" s="8"/>
      <c r="H2" s="7" t="s">
        <v>80</v>
      </c>
      <c r="I2" s="39" t="s">
        <v>625</v>
      </c>
      <c r="J2" s="8"/>
      <c r="K2" s="7" t="s">
        <v>82</v>
      </c>
      <c r="L2" s="24">
        <v>5</v>
      </c>
    </row>
    <row r="3" ht="22" customHeight="1" spans="1:12">
      <c r="A3" s="9" t="s">
        <v>83</v>
      </c>
      <c r="B3" s="9"/>
      <c r="C3" s="9"/>
      <c r="D3" s="9"/>
      <c r="E3" s="9"/>
      <c r="F3" s="9"/>
      <c r="G3" s="9"/>
      <c r="H3" s="9"/>
      <c r="I3" s="40"/>
      <c r="J3" s="9"/>
      <c r="K3" s="9"/>
      <c r="L3" s="20"/>
    </row>
    <row r="4" ht="22" customHeight="1" spans="1:12">
      <c r="A4" s="10" t="s">
        <v>84</v>
      </c>
      <c r="B4" s="11" t="s">
        <v>85</v>
      </c>
      <c r="C4" s="11" t="s">
        <v>86</v>
      </c>
      <c r="D4" s="11"/>
      <c r="E4" s="11"/>
      <c r="F4" s="11"/>
      <c r="G4" s="11"/>
      <c r="H4" s="12" t="s">
        <v>197</v>
      </c>
      <c r="I4" s="41" t="s">
        <v>88</v>
      </c>
      <c r="J4" s="41" t="s">
        <v>89</v>
      </c>
      <c r="K4" s="11" t="s">
        <v>106</v>
      </c>
      <c r="L4" s="42"/>
    </row>
    <row r="5" ht="22" customHeight="1" spans="1:12">
      <c r="A5" s="10">
        <v>1</v>
      </c>
      <c r="B5" s="10" t="s">
        <v>626</v>
      </c>
      <c r="C5" s="13" t="s">
        <v>615</v>
      </c>
      <c r="D5" s="14"/>
      <c r="E5" s="14"/>
      <c r="F5" s="14"/>
      <c r="G5" s="15"/>
      <c r="H5" s="16">
        <f>14.5*12</f>
        <v>174</v>
      </c>
      <c r="I5" s="41">
        <v>600</v>
      </c>
      <c r="J5" s="43">
        <f t="shared" ref="J5:J9" si="0">H5*I5</f>
        <v>104400</v>
      </c>
      <c r="K5" s="46" t="s">
        <v>627</v>
      </c>
      <c r="L5" s="47"/>
    </row>
    <row r="6" ht="22" customHeight="1" spans="1:12">
      <c r="A6" s="10">
        <v>2</v>
      </c>
      <c r="B6" s="10" t="s">
        <v>628</v>
      </c>
      <c r="C6" s="13" t="s">
        <v>629</v>
      </c>
      <c r="D6" s="14"/>
      <c r="E6" s="14"/>
      <c r="F6" s="14"/>
      <c r="G6" s="15"/>
      <c r="H6" s="16">
        <f>15.3*6.1</f>
        <v>93.33</v>
      </c>
      <c r="I6" s="41">
        <v>525</v>
      </c>
      <c r="J6" s="43">
        <f t="shared" si="0"/>
        <v>48998</v>
      </c>
      <c r="K6" s="46" t="s">
        <v>630</v>
      </c>
      <c r="L6" s="47"/>
    </row>
    <row r="7" ht="22" customHeight="1" spans="1:12">
      <c r="A7" s="10">
        <v>3</v>
      </c>
      <c r="B7" s="10" t="s">
        <v>631</v>
      </c>
      <c r="C7" s="13" t="s">
        <v>632</v>
      </c>
      <c r="D7" s="14"/>
      <c r="E7" s="14"/>
      <c r="F7" s="14"/>
      <c r="G7" s="15"/>
      <c r="H7" s="16">
        <f>10.5*6.1</f>
        <v>64.05</v>
      </c>
      <c r="I7" s="41">
        <v>525</v>
      </c>
      <c r="J7" s="43">
        <f t="shared" si="0"/>
        <v>33626</v>
      </c>
      <c r="K7" s="46" t="s">
        <v>633</v>
      </c>
      <c r="L7" s="47"/>
    </row>
    <row r="8" ht="22" customHeight="1" spans="1:12">
      <c r="A8" s="10">
        <v>4</v>
      </c>
      <c r="B8" s="10" t="s">
        <v>634</v>
      </c>
      <c r="C8" s="13" t="s">
        <v>632</v>
      </c>
      <c r="D8" s="14"/>
      <c r="E8" s="14"/>
      <c r="F8" s="14"/>
      <c r="G8" s="15"/>
      <c r="H8" s="16">
        <f>12.4*5.8</f>
        <v>71.92</v>
      </c>
      <c r="I8" s="41">
        <v>505</v>
      </c>
      <c r="J8" s="43">
        <f t="shared" si="0"/>
        <v>36320</v>
      </c>
      <c r="K8" s="46" t="s">
        <v>635</v>
      </c>
      <c r="L8" s="47"/>
    </row>
    <row r="9" ht="22" customHeight="1" spans="1:12">
      <c r="A9" s="10">
        <v>5</v>
      </c>
      <c r="B9" s="10" t="s">
        <v>636</v>
      </c>
      <c r="C9" s="13" t="s">
        <v>632</v>
      </c>
      <c r="D9" s="14"/>
      <c r="E9" s="14"/>
      <c r="F9" s="14"/>
      <c r="G9" s="15"/>
      <c r="H9" s="16">
        <f>12.4*6.4</f>
        <v>79.36</v>
      </c>
      <c r="I9" s="41">
        <v>510</v>
      </c>
      <c r="J9" s="43">
        <f t="shared" si="0"/>
        <v>40474</v>
      </c>
      <c r="K9" s="46" t="s">
        <v>637</v>
      </c>
      <c r="L9" s="47"/>
    </row>
    <row r="10" ht="22" customHeight="1" spans="1:12">
      <c r="A10" s="6"/>
      <c r="B10" s="10"/>
      <c r="C10" s="13"/>
      <c r="D10" s="14"/>
      <c r="E10" s="14"/>
      <c r="F10" s="14"/>
      <c r="G10" s="15"/>
      <c r="H10" s="55"/>
      <c r="I10" s="40"/>
      <c r="J10" s="48"/>
      <c r="K10" s="56"/>
      <c r="L10" s="47"/>
    </row>
    <row r="11" ht="22" customHeight="1" spans="1:12">
      <c r="A11" s="10"/>
      <c r="B11" s="10"/>
      <c r="C11" s="13"/>
      <c r="D11" s="14"/>
      <c r="E11" s="14"/>
      <c r="F11" s="14"/>
      <c r="G11" s="15"/>
      <c r="H11" s="16"/>
      <c r="I11" s="41"/>
      <c r="J11" s="43"/>
      <c r="K11" s="46"/>
      <c r="L11" s="47"/>
    </row>
    <row r="12" ht="18" customHeight="1" spans="1:12">
      <c r="A12" s="10"/>
      <c r="B12" s="10"/>
      <c r="C12" s="18" t="s">
        <v>99</v>
      </c>
      <c r="D12" s="19"/>
      <c r="E12" s="19"/>
      <c r="F12" s="19"/>
      <c r="G12" s="20"/>
      <c r="H12" s="16">
        <f>SUM(H5:H11)</f>
        <v>482.66</v>
      </c>
      <c r="I12" s="41"/>
      <c r="J12" s="48">
        <f>SUM(J5:J11)</f>
        <v>263818</v>
      </c>
      <c r="K12" s="46"/>
      <c r="L12" s="47"/>
    </row>
    <row r="13" ht="30" customHeight="1" spans="1:12">
      <c r="A13" s="6" t="s">
        <v>138</v>
      </c>
      <c r="B13" s="6"/>
      <c r="C13" s="6"/>
      <c r="D13" s="6"/>
      <c r="E13" s="6"/>
      <c r="F13" s="6"/>
      <c r="G13" s="6"/>
      <c r="H13" s="6"/>
      <c r="I13" s="49"/>
      <c r="J13" s="6"/>
      <c r="K13" s="6"/>
      <c r="L13" s="6"/>
    </row>
    <row r="14" ht="26" customHeight="1" spans="1:12">
      <c r="A14" s="10" t="s">
        <v>101</v>
      </c>
      <c r="B14" s="11" t="s">
        <v>102</v>
      </c>
      <c r="C14" s="16" t="s">
        <v>103</v>
      </c>
      <c r="D14" s="16"/>
      <c r="E14" s="16"/>
      <c r="F14" s="16"/>
      <c r="G14" s="16" t="s">
        <v>104</v>
      </c>
      <c r="H14" s="12" t="s">
        <v>105</v>
      </c>
      <c r="I14" s="41" t="s">
        <v>88</v>
      </c>
      <c r="J14" s="41" t="s">
        <v>89</v>
      </c>
      <c r="K14" s="50" t="s">
        <v>106</v>
      </c>
      <c r="L14" s="42"/>
    </row>
    <row r="15" ht="25" customHeight="1" spans="1:12">
      <c r="A15" s="10">
        <v>1</v>
      </c>
      <c r="B15" s="10" t="s">
        <v>204</v>
      </c>
      <c r="C15" s="10" t="s">
        <v>638</v>
      </c>
      <c r="D15" s="10"/>
      <c r="E15" s="10"/>
      <c r="F15" s="10"/>
      <c r="G15" s="16" t="s">
        <v>109</v>
      </c>
      <c r="H15" s="12">
        <f>17.8*6.2+14*12</f>
        <v>278.36</v>
      </c>
      <c r="I15" s="43">
        <v>115</v>
      </c>
      <c r="J15" s="41">
        <f>H15*I15</f>
        <v>32011</v>
      </c>
      <c r="K15" s="51"/>
      <c r="L15" s="52"/>
    </row>
    <row r="16" ht="22" customHeight="1" spans="1:12">
      <c r="A16" s="10">
        <v>2</v>
      </c>
      <c r="B16" s="10" t="s">
        <v>204</v>
      </c>
      <c r="C16" s="10" t="s">
        <v>639</v>
      </c>
      <c r="D16" s="10"/>
      <c r="E16" s="10"/>
      <c r="F16" s="10"/>
      <c r="G16" s="16" t="s">
        <v>109</v>
      </c>
      <c r="H16" s="25">
        <f>12.4*4.7</f>
        <v>58.28</v>
      </c>
      <c r="I16" s="43">
        <v>265</v>
      </c>
      <c r="J16" s="41">
        <f>H16*I16</f>
        <v>15444</v>
      </c>
      <c r="K16" s="51"/>
      <c r="L16" s="52"/>
    </row>
    <row r="17" ht="18" customHeight="1" spans="1:12">
      <c r="A17" s="18" t="s">
        <v>99</v>
      </c>
      <c r="B17" s="19"/>
      <c r="C17" s="19"/>
      <c r="D17" s="19"/>
      <c r="E17" s="19"/>
      <c r="F17" s="20"/>
      <c r="G17" s="12"/>
      <c r="H17" s="12"/>
      <c r="I17" s="41"/>
      <c r="J17" s="40">
        <f>SUM(J15:J16)</f>
        <v>47455</v>
      </c>
      <c r="K17" s="53"/>
      <c r="L17" s="54"/>
    </row>
    <row r="18" ht="18" customHeight="1" spans="1:12">
      <c r="A18" s="26" t="s">
        <v>115</v>
      </c>
      <c r="B18" s="27"/>
      <c r="C18" s="27"/>
      <c r="D18" s="27"/>
      <c r="E18" s="27"/>
      <c r="F18" s="28"/>
      <c r="G18" s="29"/>
      <c r="H18" s="29">
        <f>SUM(H15:H17)</f>
        <v>336.64</v>
      </c>
      <c r="I18" s="41"/>
      <c r="J18" s="40">
        <f>J12+J17</f>
        <v>311273</v>
      </c>
      <c r="K18" s="53"/>
      <c r="L18" s="54"/>
    </row>
    <row r="19" spans="1:12">
      <c r="A19" s="30"/>
      <c r="B19" s="30"/>
      <c r="C19" s="31"/>
      <c r="D19" s="32"/>
      <c r="E19" s="32"/>
      <c r="F19" s="32"/>
      <c r="G19" s="33" t="s">
        <v>116</v>
      </c>
      <c r="H19" s="33"/>
      <c r="I19" s="35"/>
      <c r="J19" s="33"/>
      <c r="K19" s="33"/>
      <c r="L19" s="33"/>
    </row>
    <row r="20" spans="1:12">
      <c r="A20" s="30"/>
      <c r="B20" s="34"/>
      <c r="C20" s="35"/>
      <c r="D20" s="36"/>
      <c r="E20" s="36"/>
      <c r="F20" s="36"/>
      <c r="G20" s="37">
        <v>44768</v>
      </c>
      <c r="H20" s="37"/>
      <c r="I20" s="35"/>
      <c r="J20" s="37"/>
      <c r="K20" s="37"/>
      <c r="L20" s="37"/>
    </row>
  </sheetData>
  <mergeCells count="38">
    <mergeCell ref="A1:L1"/>
    <mergeCell ref="C2:D2"/>
    <mergeCell ref="F2:G2"/>
    <mergeCell ref="I2:J2"/>
    <mergeCell ref="A3:L3"/>
    <mergeCell ref="C4:G4"/>
    <mergeCell ref="K4:L4"/>
    <mergeCell ref="C5:G5"/>
    <mergeCell ref="K5:L5"/>
    <mergeCell ref="C6:G6"/>
    <mergeCell ref="K6:L6"/>
    <mergeCell ref="C7:G7"/>
    <mergeCell ref="K7:L7"/>
    <mergeCell ref="C8:G8"/>
    <mergeCell ref="K8:L8"/>
    <mergeCell ref="C9:G9"/>
    <mergeCell ref="K9:L9"/>
    <mergeCell ref="C10:G10"/>
    <mergeCell ref="K10:L10"/>
    <mergeCell ref="C11:G11"/>
    <mergeCell ref="K11:L11"/>
    <mergeCell ref="C12:G12"/>
    <mergeCell ref="K12:L12"/>
    <mergeCell ref="A13:L13"/>
    <mergeCell ref="C14:F14"/>
    <mergeCell ref="K14:L14"/>
    <mergeCell ref="C15:F15"/>
    <mergeCell ref="K15:L15"/>
    <mergeCell ref="C16:F16"/>
    <mergeCell ref="K16:L16"/>
    <mergeCell ref="A17:F17"/>
    <mergeCell ref="K17:L17"/>
    <mergeCell ref="A18:F18"/>
    <mergeCell ref="K18:L18"/>
    <mergeCell ref="C19:D19"/>
    <mergeCell ref="G19:L19"/>
    <mergeCell ref="C20:D20"/>
    <mergeCell ref="G20:L20"/>
  </mergeCells>
  <printOptions horizontalCentered="1"/>
  <pageMargins left="0.314583333333333" right="0.314583333333333" top="0.786805555555556" bottom="0.708333333333333" header="0.5" footer="0.5"/>
  <pageSetup paperSize="9" orientation="landscape" horizontalDpi="600"/>
  <headerFooter>
    <oddFooter>&amp;C第 &amp;P 页，共 &amp;N 页</oddFooter>
  </headerFooter>
</worksheet>
</file>

<file path=xl/worksheets/sheet6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F0"/>
  </sheetPr>
  <dimension ref="A1:L20"/>
  <sheetViews>
    <sheetView workbookViewId="0">
      <selection activeCell="E220" sqref="E220"/>
    </sheetView>
  </sheetViews>
  <sheetFormatPr defaultColWidth="9" defaultRowHeight="12.75"/>
  <cols>
    <col min="1" max="1" width="6.875" style="2" customWidth="1"/>
    <col min="2" max="2" width="11" style="2" customWidth="1"/>
    <col min="3" max="3" width="12.375" style="2" customWidth="1"/>
    <col min="4" max="4" width="12.625" style="2" customWidth="1"/>
    <col min="5" max="5" width="7.875" style="2" customWidth="1"/>
    <col min="6" max="6" width="11.625" style="2" customWidth="1"/>
    <col min="7" max="7" width="10.875" style="2" customWidth="1"/>
    <col min="8" max="8" width="13.25" style="2" customWidth="1"/>
    <col min="9" max="9" width="12.625" style="3" customWidth="1"/>
    <col min="10" max="10" width="13.125" style="2" customWidth="1"/>
    <col min="11" max="11" width="19.75" style="2" customWidth="1"/>
    <col min="12" max="12" width="9.375" style="2" customWidth="1"/>
    <col min="13" max="16384" width="5.625" style="2"/>
  </cols>
  <sheetData>
    <row r="1" s="1" customFormat="1" ht="33" customHeight="1" spans="1:12">
      <c r="A1" s="4" t="s">
        <v>74</v>
      </c>
      <c r="B1" s="5"/>
      <c r="C1" s="5"/>
      <c r="D1" s="5"/>
      <c r="E1" s="5"/>
      <c r="F1" s="5"/>
      <c r="G1" s="5"/>
      <c r="H1" s="5"/>
      <c r="I1" s="38"/>
      <c r="J1" s="5"/>
      <c r="K1" s="5"/>
      <c r="L1" s="5"/>
    </row>
    <row r="2" ht="21" customHeight="1" spans="1:12">
      <c r="A2" s="6" t="s">
        <v>194</v>
      </c>
      <c r="B2" s="7" t="s">
        <v>76</v>
      </c>
      <c r="C2" s="8" t="s">
        <v>640</v>
      </c>
      <c r="D2" s="8"/>
      <c r="E2" s="7" t="s">
        <v>78</v>
      </c>
      <c r="F2" s="8" t="s">
        <v>79</v>
      </c>
      <c r="G2" s="8"/>
      <c r="H2" s="7" t="s">
        <v>80</v>
      </c>
      <c r="I2" s="39" t="s">
        <v>196</v>
      </c>
      <c r="J2" s="8"/>
      <c r="K2" s="7" t="s">
        <v>82</v>
      </c>
      <c r="L2" s="24"/>
    </row>
    <row r="3" ht="22" customHeight="1" spans="1:12">
      <c r="A3" s="9" t="s">
        <v>83</v>
      </c>
      <c r="B3" s="9"/>
      <c r="C3" s="9"/>
      <c r="D3" s="9"/>
      <c r="E3" s="9"/>
      <c r="F3" s="9"/>
      <c r="G3" s="9"/>
      <c r="H3" s="9"/>
      <c r="I3" s="40"/>
      <c r="J3" s="9"/>
      <c r="K3" s="9"/>
      <c r="L3" s="20"/>
    </row>
    <row r="4" ht="22" customHeight="1" spans="1:12">
      <c r="A4" s="10" t="s">
        <v>84</v>
      </c>
      <c r="B4" s="11" t="s">
        <v>85</v>
      </c>
      <c r="C4" s="11" t="s">
        <v>86</v>
      </c>
      <c r="D4" s="11"/>
      <c r="E4" s="11"/>
      <c r="F4" s="11"/>
      <c r="G4" s="11"/>
      <c r="H4" s="12" t="s">
        <v>197</v>
      </c>
      <c r="I4" s="41" t="s">
        <v>88</v>
      </c>
      <c r="J4" s="41" t="s">
        <v>89</v>
      </c>
      <c r="K4" s="11" t="s">
        <v>106</v>
      </c>
      <c r="L4" s="42"/>
    </row>
    <row r="5" ht="22" customHeight="1" spans="1:12">
      <c r="A5" s="10">
        <v>1</v>
      </c>
      <c r="B5" s="10" t="s">
        <v>641</v>
      </c>
      <c r="C5" s="13" t="s">
        <v>629</v>
      </c>
      <c r="D5" s="14"/>
      <c r="E5" s="14"/>
      <c r="F5" s="14"/>
      <c r="G5" s="15"/>
      <c r="H5" s="16">
        <f>6.1*6.4</f>
        <v>39.04</v>
      </c>
      <c r="I5" s="41">
        <v>417</v>
      </c>
      <c r="J5" s="43">
        <f>H5*I5</f>
        <v>16280</v>
      </c>
      <c r="K5" s="46" t="s">
        <v>642</v>
      </c>
      <c r="L5" s="47"/>
    </row>
    <row r="6" ht="22" customHeight="1" spans="1:12">
      <c r="A6" s="10"/>
      <c r="B6" s="10"/>
      <c r="C6" s="13"/>
      <c r="D6" s="14"/>
      <c r="E6" s="14"/>
      <c r="F6" s="14"/>
      <c r="G6" s="15"/>
      <c r="H6" s="16"/>
      <c r="I6" s="41"/>
      <c r="J6" s="43"/>
      <c r="K6" s="46"/>
      <c r="L6" s="47"/>
    </row>
    <row r="7" ht="22" customHeight="1" spans="1:12">
      <c r="A7" s="10"/>
      <c r="B7" s="10"/>
      <c r="C7" s="13"/>
      <c r="D7" s="14"/>
      <c r="E7" s="14"/>
      <c r="F7" s="14"/>
      <c r="G7" s="15"/>
      <c r="H7" s="16"/>
      <c r="I7" s="41"/>
      <c r="J7" s="43"/>
      <c r="K7" s="46"/>
      <c r="L7" s="47"/>
    </row>
    <row r="8" ht="22" customHeight="1" spans="1:12">
      <c r="A8" s="10"/>
      <c r="B8" s="10"/>
      <c r="C8" s="13"/>
      <c r="D8" s="14"/>
      <c r="E8" s="14"/>
      <c r="F8" s="14"/>
      <c r="G8" s="15"/>
      <c r="H8" s="17"/>
      <c r="I8" s="41"/>
      <c r="J8" s="43"/>
      <c r="K8" s="46"/>
      <c r="L8" s="47"/>
    </row>
    <row r="9" ht="22" customHeight="1" spans="1:12">
      <c r="A9" s="10"/>
      <c r="B9" s="10"/>
      <c r="C9" s="13"/>
      <c r="D9" s="14"/>
      <c r="E9" s="14"/>
      <c r="F9" s="14"/>
      <c r="G9" s="15"/>
      <c r="H9" s="16"/>
      <c r="I9" s="41"/>
      <c r="J9" s="43"/>
      <c r="K9" s="46"/>
      <c r="L9" s="47"/>
    </row>
    <row r="10" ht="22" customHeight="1" spans="1:12">
      <c r="A10" s="6"/>
      <c r="B10" s="10"/>
      <c r="C10" s="13"/>
      <c r="D10" s="14"/>
      <c r="E10" s="14"/>
      <c r="F10" s="14"/>
      <c r="G10" s="15"/>
      <c r="H10" s="55"/>
      <c r="I10" s="40"/>
      <c r="J10" s="48"/>
      <c r="K10" s="56"/>
      <c r="L10" s="47"/>
    </row>
    <row r="11" ht="22" customHeight="1" spans="1:12">
      <c r="A11" s="10"/>
      <c r="B11" s="10"/>
      <c r="C11" s="13"/>
      <c r="D11" s="14"/>
      <c r="E11" s="14"/>
      <c r="F11" s="14"/>
      <c r="G11" s="15"/>
      <c r="H11" s="16"/>
      <c r="I11" s="41"/>
      <c r="J11" s="43"/>
      <c r="K11" s="46"/>
      <c r="L11" s="47"/>
    </row>
    <row r="12" ht="18" customHeight="1" spans="1:12">
      <c r="A12" s="10"/>
      <c r="B12" s="10"/>
      <c r="C12" s="18" t="s">
        <v>99</v>
      </c>
      <c r="D12" s="19"/>
      <c r="E12" s="19"/>
      <c r="F12" s="19"/>
      <c r="G12" s="20"/>
      <c r="H12" s="16">
        <f>SUM(H5:H11)</f>
        <v>39.04</v>
      </c>
      <c r="I12" s="41"/>
      <c r="J12" s="48">
        <f>SUM(J5:J11)</f>
        <v>16280</v>
      </c>
      <c r="K12" s="46"/>
      <c r="L12" s="47"/>
    </row>
    <row r="13" ht="30" customHeight="1" spans="1:12">
      <c r="A13" s="6" t="s">
        <v>138</v>
      </c>
      <c r="B13" s="6"/>
      <c r="C13" s="6"/>
      <c r="D13" s="6"/>
      <c r="E13" s="6"/>
      <c r="F13" s="6"/>
      <c r="G13" s="6"/>
      <c r="H13" s="6"/>
      <c r="I13" s="49"/>
      <c r="J13" s="6"/>
      <c r="K13" s="6"/>
      <c r="L13" s="6"/>
    </row>
    <row r="14" ht="26" customHeight="1" spans="1:12">
      <c r="A14" s="10" t="s">
        <v>101</v>
      </c>
      <c r="B14" s="11" t="s">
        <v>102</v>
      </c>
      <c r="C14" s="16" t="s">
        <v>103</v>
      </c>
      <c r="D14" s="16"/>
      <c r="E14" s="16"/>
      <c r="F14" s="16"/>
      <c r="G14" s="16" t="s">
        <v>104</v>
      </c>
      <c r="H14" s="12" t="s">
        <v>105</v>
      </c>
      <c r="I14" s="41" t="s">
        <v>88</v>
      </c>
      <c r="J14" s="41" t="s">
        <v>89</v>
      </c>
      <c r="K14" s="50" t="s">
        <v>106</v>
      </c>
      <c r="L14" s="42"/>
    </row>
    <row r="15" ht="25" customHeight="1" spans="1:12">
      <c r="A15" s="10"/>
      <c r="B15" s="10"/>
      <c r="C15" s="10"/>
      <c r="D15" s="10"/>
      <c r="E15" s="10"/>
      <c r="F15" s="10"/>
      <c r="G15" s="16"/>
      <c r="H15" s="12"/>
      <c r="I15" s="43"/>
      <c r="J15" s="41"/>
      <c r="K15" s="51"/>
      <c r="L15" s="52"/>
    </row>
    <row r="16" ht="22" customHeight="1" spans="1:12">
      <c r="A16" s="10"/>
      <c r="B16" s="10"/>
      <c r="C16" s="10"/>
      <c r="D16" s="10"/>
      <c r="E16" s="10"/>
      <c r="F16" s="10"/>
      <c r="G16" s="16"/>
      <c r="H16" s="25"/>
      <c r="I16" s="43"/>
      <c r="J16" s="41"/>
      <c r="K16" s="51"/>
      <c r="L16" s="52"/>
    </row>
    <row r="17" ht="18" customHeight="1" spans="1:12">
      <c r="A17" s="18" t="s">
        <v>99</v>
      </c>
      <c r="B17" s="19"/>
      <c r="C17" s="19"/>
      <c r="D17" s="19"/>
      <c r="E17" s="19"/>
      <c r="F17" s="20"/>
      <c r="G17" s="12"/>
      <c r="H17" s="12"/>
      <c r="I17" s="41"/>
      <c r="J17" s="40">
        <f>SUM(J15:J16)</f>
        <v>0</v>
      </c>
      <c r="K17" s="53"/>
      <c r="L17" s="54"/>
    </row>
    <row r="18" ht="18" customHeight="1" spans="1:12">
      <c r="A18" s="26" t="s">
        <v>115</v>
      </c>
      <c r="B18" s="27"/>
      <c r="C18" s="27"/>
      <c r="D18" s="27"/>
      <c r="E18" s="27"/>
      <c r="F18" s="28"/>
      <c r="G18" s="29"/>
      <c r="H18" s="29"/>
      <c r="I18" s="41"/>
      <c r="J18" s="40">
        <f>J12+J17</f>
        <v>16280</v>
      </c>
      <c r="K18" s="53"/>
      <c r="L18" s="54"/>
    </row>
    <row r="19" spans="1:12">
      <c r="A19" s="30"/>
      <c r="B19" s="30"/>
      <c r="C19" s="31"/>
      <c r="D19" s="32"/>
      <c r="E19" s="32"/>
      <c r="F19" s="32"/>
      <c r="G19" s="33" t="s">
        <v>116</v>
      </c>
      <c r="H19" s="33"/>
      <c r="I19" s="35"/>
      <c r="J19" s="33"/>
      <c r="K19" s="33"/>
      <c r="L19" s="33"/>
    </row>
    <row r="20" spans="1:12">
      <c r="A20" s="30"/>
      <c r="B20" s="34"/>
      <c r="C20" s="35"/>
      <c r="D20" s="36"/>
      <c r="E20" s="36"/>
      <c r="F20" s="36"/>
      <c r="G20" s="37">
        <v>44768</v>
      </c>
      <c r="H20" s="37"/>
      <c r="I20" s="35"/>
      <c r="J20" s="37"/>
      <c r="K20" s="37"/>
      <c r="L20" s="37"/>
    </row>
  </sheetData>
  <mergeCells count="38">
    <mergeCell ref="A1:L1"/>
    <mergeCell ref="C2:D2"/>
    <mergeCell ref="F2:G2"/>
    <mergeCell ref="I2:J2"/>
    <mergeCell ref="A3:L3"/>
    <mergeCell ref="C4:G4"/>
    <mergeCell ref="K4:L4"/>
    <mergeCell ref="C5:G5"/>
    <mergeCell ref="K5:L5"/>
    <mergeCell ref="C6:G6"/>
    <mergeCell ref="K6:L6"/>
    <mergeCell ref="C7:G7"/>
    <mergeCell ref="K7:L7"/>
    <mergeCell ref="C8:G8"/>
    <mergeCell ref="K8:L8"/>
    <mergeCell ref="C9:G9"/>
    <mergeCell ref="K9:L9"/>
    <mergeCell ref="C10:G10"/>
    <mergeCell ref="K10:L10"/>
    <mergeCell ref="C11:G11"/>
    <mergeCell ref="K11:L11"/>
    <mergeCell ref="C12:G12"/>
    <mergeCell ref="K12:L12"/>
    <mergeCell ref="A13:L13"/>
    <mergeCell ref="C14:F14"/>
    <mergeCell ref="K14:L14"/>
    <mergeCell ref="C15:F15"/>
    <mergeCell ref="K15:L15"/>
    <mergeCell ref="C16:F16"/>
    <mergeCell ref="K16:L16"/>
    <mergeCell ref="A17:F17"/>
    <mergeCell ref="K17:L17"/>
    <mergeCell ref="A18:F18"/>
    <mergeCell ref="K18:L18"/>
    <mergeCell ref="C19:D19"/>
    <mergeCell ref="G19:L19"/>
    <mergeCell ref="C20:D20"/>
    <mergeCell ref="G20:L20"/>
  </mergeCells>
  <printOptions horizontalCentered="1"/>
  <pageMargins left="0.314583333333333" right="0.314583333333333" top="0.786805555555556" bottom="0.708333333333333" header="0.5" footer="0.5"/>
  <pageSetup paperSize="9" orientation="landscape" horizontalDpi="600"/>
  <headerFooter>
    <oddFooter>&amp;C第 &amp;P 页，共 &amp;N 页</oddFooter>
  </headerFooter>
</worksheet>
</file>

<file path=xl/worksheets/sheet6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F0"/>
  </sheetPr>
  <dimension ref="A1:L20"/>
  <sheetViews>
    <sheetView workbookViewId="0">
      <selection activeCell="E220" sqref="E220"/>
    </sheetView>
  </sheetViews>
  <sheetFormatPr defaultColWidth="9" defaultRowHeight="12.75"/>
  <cols>
    <col min="1" max="1" width="6.875" style="2" customWidth="1"/>
    <col min="2" max="2" width="11" style="2" customWidth="1"/>
    <col min="3" max="3" width="12.375" style="2" customWidth="1"/>
    <col min="4" max="4" width="12.625" style="2" customWidth="1"/>
    <col min="5" max="5" width="7.875" style="2" customWidth="1"/>
    <col min="6" max="6" width="11.625" style="2" customWidth="1"/>
    <col min="7" max="7" width="10.875" style="2" customWidth="1"/>
    <col min="8" max="8" width="13.25" style="2" customWidth="1"/>
    <col min="9" max="9" width="12.625" style="3" customWidth="1"/>
    <col min="10" max="10" width="13.125" style="2" customWidth="1"/>
    <col min="11" max="11" width="19.75" style="2" customWidth="1"/>
    <col min="12" max="12" width="9.375" style="2" customWidth="1"/>
    <col min="13" max="16384" width="5.625" style="2"/>
  </cols>
  <sheetData>
    <row r="1" s="1" customFormat="1" ht="33" customHeight="1" spans="1:12">
      <c r="A1" s="4" t="s">
        <v>74</v>
      </c>
      <c r="B1" s="5"/>
      <c r="C1" s="5"/>
      <c r="D1" s="5"/>
      <c r="E1" s="5"/>
      <c r="F1" s="5"/>
      <c r="G1" s="5"/>
      <c r="H1" s="5"/>
      <c r="I1" s="38"/>
      <c r="J1" s="5"/>
      <c r="K1" s="5"/>
      <c r="L1" s="5"/>
    </row>
    <row r="2" ht="21" customHeight="1" spans="1:12">
      <c r="A2" s="6" t="s">
        <v>194</v>
      </c>
      <c r="B2" s="7" t="s">
        <v>76</v>
      </c>
      <c r="C2" s="8" t="s">
        <v>643</v>
      </c>
      <c r="D2" s="8"/>
      <c r="E2" s="7" t="s">
        <v>78</v>
      </c>
      <c r="F2" s="8" t="s">
        <v>79</v>
      </c>
      <c r="G2" s="8"/>
      <c r="H2" s="7" t="s">
        <v>80</v>
      </c>
      <c r="I2" s="39" t="s">
        <v>500</v>
      </c>
      <c r="J2" s="8"/>
      <c r="K2" s="7" t="s">
        <v>82</v>
      </c>
      <c r="L2" s="24">
        <v>5</v>
      </c>
    </row>
    <row r="3" ht="22" customHeight="1" spans="1:12">
      <c r="A3" s="9" t="s">
        <v>83</v>
      </c>
      <c r="B3" s="9"/>
      <c r="C3" s="9"/>
      <c r="D3" s="9"/>
      <c r="E3" s="9"/>
      <c r="F3" s="9"/>
      <c r="G3" s="9"/>
      <c r="H3" s="9"/>
      <c r="I3" s="40"/>
      <c r="J3" s="9"/>
      <c r="K3" s="9"/>
      <c r="L3" s="20"/>
    </row>
    <row r="4" ht="22" customHeight="1" spans="1:12">
      <c r="A4" s="10" t="s">
        <v>84</v>
      </c>
      <c r="B4" s="11" t="s">
        <v>85</v>
      </c>
      <c r="C4" s="11" t="s">
        <v>86</v>
      </c>
      <c r="D4" s="11"/>
      <c r="E4" s="11"/>
      <c r="F4" s="11"/>
      <c r="G4" s="11"/>
      <c r="H4" s="12" t="s">
        <v>197</v>
      </c>
      <c r="I4" s="41" t="s">
        <v>88</v>
      </c>
      <c r="J4" s="41" t="s">
        <v>89</v>
      </c>
      <c r="K4" s="11" t="s">
        <v>106</v>
      </c>
      <c r="L4" s="42"/>
    </row>
    <row r="5" ht="22" customHeight="1" spans="1:12">
      <c r="A5" s="10">
        <v>1</v>
      </c>
      <c r="B5" s="10" t="s">
        <v>644</v>
      </c>
      <c r="C5" s="13" t="s">
        <v>242</v>
      </c>
      <c r="D5" s="14"/>
      <c r="E5" s="14"/>
      <c r="F5" s="14"/>
      <c r="G5" s="15"/>
      <c r="H5" s="16">
        <f>6.1*6.4</f>
        <v>39.04</v>
      </c>
      <c r="I5" s="41">
        <v>459</v>
      </c>
      <c r="J5" s="43">
        <f t="shared" ref="J5:J9" si="0">H5*I5</f>
        <v>17919</v>
      </c>
      <c r="K5" s="46" t="s">
        <v>645</v>
      </c>
      <c r="L5" s="47"/>
    </row>
    <row r="6" ht="22" customHeight="1" spans="1:12">
      <c r="A6" s="10">
        <v>2</v>
      </c>
      <c r="B6" s="10" t="s">
        <v>646</v>
      </c>
      <c r="C6" s="13" t="s">
        <v>242</v>
      </c>
      <c r="D6" s="14"/>
      <c r="E6" s="14"/>
      <c r="F6" s="14"/>
      <c r="G6" s="15"/>
      <c r="H6" s="16">
        <f>12.6*6</f>
        <v>75.6</v>
      </c>
      <c r="I6" s="41">
        <v>506</v>
      </c>
      <c r="J6" s="43">
        <f t="shared" si="0"/>
        <v>38254</v>
      </c>
      <c r="K6" s="46" t="s">
        <v>647</v>
      </c>
      <c r="L6" s="47"/>
    </row>
    <row r="7" ht="22" customHeight="1" spans="1:12">
      <c r="A7" s="10">
        <v>3</v>
      </c>
      <c r="B7" s="10" t="s">
        <v>648</v>
      </c>
      <c r="C7" s="13" t="s">
        <v>649</v>
      </c>
      <c r="D7" s="14"/>
      <c r="E7" s="14"/>
      <c r="F7" s="14"/>
      <c r="G7" s="15"/>
      <c r="H7" s="16">
        <f>9.5*6.5</f>
        <v>61.75</v>
      </c>
      <c r="I7" s="41">
        <v>843</v>
      </c>
      <c r="J7" s="43">
        <f t="shared" si="0"/>
        <v>52055</v>
      </c>
      <c r="K7" s="46" t="s">
        <v>650</v>
      </c>
      <c r="L7" s="47"/>
    </row>
    <row r="8" ht="22" customHeight="1" spans="1:12">
      <c r="A8" s="10">
        <v>4</v>
      </c>
      <c r="B8" s="10" t="s">
        <v>651</v>
      </c>
      <c r="C8" s="63" t="s">
        <v>652</v>
      </c>
      <c r="D8" s="14"/>
      <c r="E8" s="14"/>
      <c r="F8" s="14"/>
      <c r="G8" s="15"/>
      <c r="H8" s="17">
        <f>3.8*1.5</f>
        <v>5.7</v>
      </c>
      <c r="I8" s="41">
        <v>345</v>
      </c>
      <c r="J8" s="43">
        <f t="shared" si="0"/>
        <v>1967</v>
      </c>
      <c r="K8" s="46" t="s">
        <v>653</v>
      </c>
      <c r="L8" s="47"/>
    </row>
    <row r="9" ht="22" customHeight="1" spans="1:12">
      <c r="A9" s="10">
        <v>5</v>
      </c>
      <c r="B9" s="10" t="s">
        <v>654</v>
      </c>
      <c r="C9" s="13" t="s">
        <v>250</v>
      </c>
      <c r="D9" s="14"/>
      <c r="E9" s="14"/>
      <c r="F9" s="14"/>
      <c r="G9" s="15"/>
      <c r="H9" s="16">
        <f>11.4*7.6</f>
        <v>86.64</v>
      </c>
      <c r="I9" s="41">
        <v>775</v>
      </c>
      <c r="J9" s="43">
        <f t="shared" si="0"/>
        <v>67146</v>
      </c>
      <c r="K9" s="46" t="s">
        <v>655</v>
      </c>
      <c r="L9" s="47"/>
    </row>
    <row r="10" ht="22" customHeight="1" spans="1:12">
      <c r="A10" s="6"/>
      <c r="B10" s="10"/>
      <c r="C10" s="13"/>
      <c r="D10" s="14"/>
      <c r="E10" s="14"/>
      <c r="F10" s="14"/>
      <c r="G10" s="15"/>
      <c r="H10" s="55"/>
      <c r="I10" s="40"/>
      <c r="J10" s="48"/>
      <c r="K10" s="56"/>
      <c r="L10" s="47"/>
    </row>
    <row r="11" ht="22" customHeight="1" spans="1:12">
      <c r="A11" s="10"/>
      <c r="B11" s="10"/>
      <c r="C11" s="13"/>
      <c r="D11" s="14"/>
      <c r="E11" s="14"/>
      <c r="F11" s="14"/>
      <c r="G11" s="15"/>
      <c r="H11" s="16"/>
      <c r="I11" s="41"/>
      <c r="J11" s="43"/>
      <c r="K11" s="46"/>
      <c r="L11" s="47"/>
    </row>
    <row r="12" ht="18" customHeight="1" spans="1:12">
      <c r="A12" s="10"/>
      <c r="B12" s="10"/>
      <c r="C12" s="18" t="s">
        <v>99</v>
      </c>
      <c r="D12" s="19"/>
      <c r="E12" s="19"/>
      <c r="F12" s="19"/>
      <c r="G12" s="20"/>
      <c r="H12" s="16">
        <f>SUM(H5:H11)</f>
        <v>268.73</v>
      </c>
      <c r="I12" s="41"/>
      <c r="J12" s="48">
        <f>SUM(J5:J11)</f>
        <v>177341</v>
      </c>
      <c r="K12" s="46"/>
      <c r="L12" s="47"/>
    </row>
    <row r="13" ht="30" customHeight="1" spans="1:12">
      <c r="A13" s="6" t="s">
        <v>138</v>
      </c>
      <c r="B13" s="6"/>
      <c r="C13" s="6"/>
      <c r="D13" s="6"/>
      <c r="E13" s="6"/>
      <c r="F13" s="6"/>
      <c r="G13" s="6"/>
      <c r="H13" s="6"/>
      <c r="I13" s="49"/>
      <c r="J13" s="6"/>
      <c r="K13" s="6"/>
      <c r="L13" s="6"/>
    </row>
    <row r="14" ht="26" customHeight="1" spans="1:12">
      <c r="A14" s="10" t="s">
        <v>101</v>
      </c>
      <c r="B14" s="11" t="s">
        <v>102</v>
      </c>
      <c r="C14" s="16" t="s">
        <v>103</v>
      </c>
      <c r="D14" s="16"/>
      <c r="E14" s="16"/>
      <c r="F14" s="16"/>
      <c r="G14" s="16" t="s">
        <v>104</v>
      </c>
      <c r="H14" s="12" t="s">
        <v>105</v>
      </c>
      <c r="I14" s="41" t="s">
        <v>88</v>
      </c>
      <c r="J14" s="41" t="s">
        <v>89</v>
      </c>
      <c r="K14" s="50" t="s">
        <v>106</v>
      </c>
      <c r="L14" s="42"/>
    </row>
    <row r="15" ht="25" customHeight="1" spans="1:12">
      <c r="A15" s="10">
        <v>1</v>
      </c>
      <c r="B15" s="10" t="s">
        <v>204</v>
      </c>
      <c r="C15" s="10" t="s">
        <v>205</v>
      </c>
      <c r="D15" s="10"/>
      <c r="E15" s="10"/>
      <c r="F15" s="10"/>
      <c r="G15" s="16" t="s">
        <v>109</v>
      </c>
      <c r="H15" s="12">
        <f>12.5*3.2+5*3.1+12.3*4.4+9.5*3.5</f>
        <v>142.87</v>
      </c>
      <c r="I15" s="43">
        <v>120</v>
      </c>
      <c r="J15" s="41">
        <f>H15*I15</f>
        <v>17144</v>
      </c>
      <c r="K15" s="51"/>
      <c r="L15" s="52"/>
    </row>
    <row r="16" ht="22" customHeight="1" spans="1:12">
      <c r="A16" s="10"/>
      <c r="B16" s="10"/>
      <c r="C16" s="10"/>
      <c r="D16" s="10"/>
      <c r="E16" s="10"/>
      <c r="F16" s="10"/>
      <c r="G16" s="16"/>
      <c r="H16" s="25"/>
      <c r="I16" s="43"/>
      <c r="J16" s="41"/>
      <c r="K16" s="51"/>
      <c r="L16" s="52"/>
    </row>
    <row r="17" ht="18" customHeight="1" spans="1:12">
      <c r="A17" s="18" t="s">
        <v>99</v>
      </c>
      <c r="B17" s="19"/>
      <c r="C17" s="19"/>
      <c r="D17" s="19"/>
      <c r="E17" s="19"/>
      <c r="F17" s="20"/>
      <c r="G17" s="12"/>
      <c r="H17" s="12"/>
      <c r="I17" s="41"/>
      <c r="J17" s="40">
        <f>SUM(J15:J16)</f>
        <v>17144</v>
      </c>
      <c r="K17" s="53"/>
      <c r="L17" s="54"/>
    </row>
    <row r="18" ht="18" customHeight="1" spans="1:12">
      <c r="A18" s="26" t="s">
        <v>115</v>
      </c>
      <c r="B18" s="27"/>
      <c r="C18" s="27"/>
      <c r="D18" s="27"/>
      <c r="E18" s="27"/>
      <c r="F18" s="28"/>
      <c r="G18" s="29"/>
      <c r="H18" s="29">
        <f>SUM(H15:H17)</f>
        <v>142.87</v>
      </c>
      <c r="I18" s="41"/>
      <c r="J18" s="40">
        <f>J12+J17</f>
        <v>194485</v>
      </c>
      <c r="K18" s="53"/>
      <c r="L18" s="54"/>
    </row>
    <row r="19" spans="1:12">
      <c r="A19" s="30"/>
      <c r="B19" s="30"/>
      <c r="C19" s="31"/>
      <c r="D19" s="32"/>
      <c r="E19" s="32"/>
      <c r="F19" s="32"/>
      <c r="G19" s="33" t="s">
        <v>116</v>
      </c>
      <c r="H19" s="33"/>
      <c r="I19" s="35"/>
      <c r="J19" s="33"/>
      <c r="K19" s="33"/>
      <c r="L19" s="33"/>
    </row>
    <row r="20" spans="1:12">
      <c r="A20" s="30"/>
      <c r="B20" s="34"/>
      <c r="C20" s="35"/>
      <c r="D20" s="36"/>
      <c r="E20" s="36"/>
      <c r="F20" s="36"/>
      <c r="G20" s="37">
        <v>44768</v>
      </c>
      <c r="H20" s="37"/>
      <c r="I20" s="35"/>
      <c r="J20" s="37"/>
      <c r="K20" s="37"/>
      <c r="L20" s="37"/>
    </row>
  </sheetData>
  <mergeCells count="38">
    <mergeCell ref="A1:L1"/>
    <mergeCell ref="C2:D2"/>
    <mergeCell ref="F2:G2"/>
    <mergeCell ref="I2:J2"/>
    <mergeCell ref="A3:L3"/>
    <mergeCell ref="C4:G4"/>
    <mergeCell ref="K4:L4"/>
    <mergeCell ref="C5:G5"/>
    <mergeCell ref="K5:L5"/>
    <mergeCell ref="C6:G6"/>
    <mergeCell ref="K6:L6"/>
    <mergeCell ref="C7:G7"/>
    <mergeCell ref="K7:L7"/>
    <mergeCell ref="C8:G8"/>
    <mergeCell ref="K8:L8"/>
    <mergeCell ref="C9:G9"/>
    <mergeCell ref="K9:L9"/>
    <mergeCell ref="C10:G10"/>
    <mergeCell ref="K10:L10"/>
    <mergeCell ref="C11:G11"/>
    <mergeCell ref="K11:L11"/>
    <mergeCell ref="C12:G12"/>
    <mergeCell ref="K12:L12"/>
    <mergeCell ref="A13:L13"/>
    <mergeCell ref="C14:F14"/>
    <mergeCell ref="K14:L14"/>
    <mergeCell ref="C15:F15"/>
    <mergeCell ref="K15:L15"/>
    <mergeCell ref="C16:F16"/>
    <mergeCell ref="K16:L16"/>
    <mergeCell ref="A17:F17"/>
    <mergeCell ref="K17:L17"/>
    <mergeCell ref="A18:F18"/>
    <mergeCell ref="K18:L18"/>
    <mergeCell ref="C19:D19"/>
    <mergeCell ref="G19:L19"/>
    <mergeCell ref="C20:D20"/>
    <mergeCell ref="G20:L20"/>
  </mergeCells>
  <printOptions horizontalCentered="1"/>
  <pageMargins left="0.314583333333333" right="0.314583333333333" top="0.786805555555556" bottom="0.708333333333333" header="0.5" footer="0.5"/>
  <pageSetup paperSize="9" orientation="landscape" horizontalDpi="600"/>
  <headerFooter>
    <oddFooter>&amp;C第 &amp;P 页，共 &amp;N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IA16"/>
  <sheetViews>
    <sheetView workbookViewId="0">
      <selection activeCell="E220" sqref="E220"/>
    </sheetView>
  </sheetViews>
  <sheetFormatPr defaultColWidth="9" defaultRowHeight="12.75"/>
  <cols>
    <col min="1" max="1" width="6.875" style="30" customWidth="1"/>
    <col min="2" max="2" width="9.5" style="30" customWidth="1"/>
    <col min="3" max="3" width="12.375" style="30" customWidth="1"/>
    <col min="4" max="4" width="12.625" style="60" customWidth="1"/>
    <col min="5" max="5" width="7.875" style="60" customWidth="1"/>
    <col min="6" max="6" width="11.625" style="60" customWidth="1"/>
    <col min="7" max="7" width="10.875" style="60" customWidth="1"/>
    <col min="8" max="8" width="14.375" style="60" customWidth="1"/>
    <col min="9" max="9" width="14.875" style="61" customWidth="1"/>
    <col min="10" max="10" width="17.125" style="30" customWidth="1"/>
    <col min="11" max="11" width="21.625" style="30" customWidth="1"/>
    <col min="12" max="12" width="13" style="30" customWidth="1"/>
    <col min="13" max="32" width="9" style="30"/>
    <col min="33" max="16384" width="5.625" style="30"/>
  </cols>
  <sheetData>
    <row r="1" s="58" customFormat="1" ht="30" customHeight="1" spans="1:227">
      <c r="A1" s="4" t="s">
        <v>74</v>
      </c>
      <c r="B1" s="5"/>
      <c r="C1" s="5"/>
      <c r="D1" s="5"/>
      <c r="E1" s="5"/>
      <c r="F1" s="5"/>
      <c r="G1" s="5"/>
      <c r="H1" s="5"/>
      <c r="I1" s="5"/>
      <c r="J1" s="5"/>
      <c r="K1" s="5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  <c r="AB1" s="66"/>
      <c r="AC1" s="66"/>
      <c r="AD1" s="66"/>
      <c r="AE1" s="66"/>
      <c r="AF1" s="66"/>
      <c r="AG1" s="66"/>
      <c r="AH1" s="66"/>
      <c r="AI1" s="66"/>
      <c r="AJ1" s="66"/>
      <c r="AK1" s="66"/>
      <c r="AL1" s="66"/>
      <c r="AM1" s="66"/>
      <c r="AN1" s="66"/>
      <c r="AO1" s="66"/>
      <c r="AP1" s="66"/>
      <c r="AQ1" s="66"/>
      <c r="AR1" s="66"/>
      <c r="AS1" s="66"/>
      <c r="AT1" s="66"/>
      <c r="AU1" s="66"/>
      <c r="AV1" s="66"/>
      <c r="AW1" s="66"/>
      <c r="AX1" s="66"/>
      <c r="AY1" s="66"/>
      <c r="AZ1" s="66"/>
      <c r="BA1" s="66"/>
      <c r="BB1" s="66"/>
      <c r="BC1" s="66"/>
      <c r="BD1" s="66"/>
      <c r="BE1" s="66"/>
      <c r="BF1" s="66"/>
      <c r="BG1" s="66"/>
      <c r="BH1" s="66"/>
      <c r="BI1" s="66"/>
      <c r="BJ1" s="66"/>
      <c r="BK1" s="66"/>
      <c r="BL1" s="66"/>
      <c r="BM1" s="66"/>
      <c r="BN1" s="66"/>
      <c r="BO1" s="66"/>
      <c r="BP1" s="66"/>
      <c r="BQ1" s="66"/>
      <c r="BR1" s="66"/>
      <c r="BS1" s="66"/>
      <c r="BT1" s="66"/>
      <c r="BU1" s="66"/>
      <c r="BV1" s="66"/>
      <c r="BW1" s="66"/>
      <c r="BX1" s="66"/>
      <c r="BY1" s="66"/>
      <c r="BZ1" s="66"/>
      <c r="CA1" s="66"/>
      <c r="CB1" s="66"/>
      <c r="CC1" s="66"/>
      <c r="CD1" s="66"/>
      <c r="CE1" s="66"/>
      <c r="CF1" s="66"/>
      <c r="CG1" s="66"/>
      <c r="CH1" s="66"/>
      <c r="CI1" s="66"/>
      <c r="CJ1" s="66"/>
      <c r="CK1" s="66"/>
      <c r="CL1" s="66"/>
      <c r="CM1" s="66"/>
      <c r="CN1" s="66"/>
      <c r="CO1" s="66"/>
      <c r="CP1" s="66"/>
      <c r="CQ1" s="66"/>
      <c r="CR1" s="66"/>
      <c r="CS1" s="66"/>
      <c r="CT1" s="66"/>
      <c r="CU1" s="66"/>
      <c r="CV1" s="66"/>
      <c r="CW1" s="66"/>
      <c r="CX1" s="66"/>
      <c r="CY1" s="66"/>
      <c r="CZ1" s="66"/>
      <c r="DA1" s="66"/>
      <c r="DB1" s="66"/>
      <c r="DC1" s="66"/>
      <c r="DD1" s="66"/>
      <c r="DE1" s="66"/>
      <c r="DF1" s="66"/>
      <c r="DG1" s="66"/>
      <c r="DH1" s="66"/>
      <c r="DI1" s="66"/>
      <c r="DJ1" s="66"/>
      <c r="DK1" s="66"/>
      <c r="DL1" s="66"/>
      <c r="DM1" s="66"/>
      <c r="DN1" s="66"/>
      <c r="DO1" s="66"/>
      <c r="DP1" s="66"/>
      <c r="DQ1" s="66"/>
      <c r="DR1" s="66"/>
      <c r="DS1" s="66"/>
      <c r="DT1" s="66"/>
      <c r="DU1" s="66"/>
      <c r="DV1" s="66"/>
      <c r="DW1" s="66"/>
      <c r="DX1" s="66"/>
      <c r="DY1" s="66"/>
      <c r="DZ1" s="66"/>
      <c r="EA1" s="66"/>
      <c r="EB1" s="66"/>
      <c r="EC1" s="66"/>
      <c r="ED1" s="66"/>
      <c r="EE1" s="66"/>
      <c r="EF1" s="66"/>
      <c r="EG1" s="66"/>
      <c r="EH1" s="66"/>
      <c r="EI1" s="66"/>
      <c r="EJ1" s="66"/>
      <c r="EK1" s="66"/>
      <c r="EL1" s="66"/>
      <c r="EM1" s="66"/>
      <c r="EN1" s="66"/>
      <c r="EO1" s="66"/>
      <c r="EP1" s="66"/>
      <c r="EQ1" s="66"/>
      <c r="ER1" s="66"/>
      <c r="ES1" s="66"/>
      <c r="ET1" s="66"/>
      <c r="EU1" s="66"/>
      <c r="EV1" s="66"/>
      <c r="EW1" s="66"/>
      <c r="EX1" s="66"/>
      <c r="EY1" s="66"/>
      <c r="EZ1" s="66"/>
      <c r="FA1" s="66"/>
      <c r="FB1" s="66"/>
      <c r="FC1" s="66"/>
      <c r="FD1" s="66"/>
      <c r="FE1" s="66"/>
      <c r="FF1" s="66"/>
      <c r="FG1" s="66"/>
      <c r="FH1" s="66"/>
      <c r="FI1" s="66"/>
      <c r="FJ1" s="66"/>
      <c r="FK1" s="66"/>
      <c r="FL1" s="66"/>
      <c r="FM1" s="66"/>
      <c r="FN1" s="66"/>
      <c r="FO1" s="66"/>
      <c r="FP1" s="66"/>
      <c r="FQ1" s="66"/>
      <c r="FR1" s="66"/>
      <c r="FS1" s="66"/>
      <c r="FT1" s="66"/>
      <c r="FU1" s="66"/>
      <c r="FV1" s="66"/>
      <c r="FW1" s="66"/>
      <c r="FX1" s="66"/>
      <c r="FY1" s="66"/>
      <c r="FZ1" s="66"/>
      <c r="GA1" s="66"/>
      <c r="GB1" s="66"/>
      <c r="GC1" s="66"/>
      <c r="GD1" s="66"/>
      <c r="GE1" s="66"/>
      <c r="GF1" s="66"/>
      <c r="GG1" s="66"/>
      <c r="GH1" s="66"/>
      <c r="GI1" s="66"/>
      <c r="GJ1" s="66"/>
      <c r="GK1" s="66"/>
      <c r="GL1" s="66"/>
      <c r="GM1" s="66"/>
      <c r="GN1" s="66"/>
      <c r="GO1" s="66"/>
      <c r="GP1" s="66"/>
      <c r="GQ1" s="66"/>
      <c r="GR1" s="66"/>
      <c r="GS1" s="66"/>
      <c r="GT1" s="66"/>
      <c r="GU1" s="66"/>
      <c r="GV1" s="66"/>
      <c r="GW1" s="66"/>
      <c r="GX1" s="66"/>
      <c r="GY1" s="66"/>
      <c r="GZ1" s="66"/>
      <c r="HA1" s="66"/>
      <c r="HB1" s="66"/>
      <c r="HC1" s="66"/>
      <c r="HD1" s="66"/>
      <c r="HE1" s="66"/>
      <c r="HF1" s="66"/>
      <c r="HG1" s="66"/>
      <c r="HH1" s="66"/>
      <c r="HI1" s="66"/>
      <c r="HJ1" s="66"/>
      <c r="HK1" s="66"/>
      <c r="HL1" s="66"/>
      <c r="HM1" s="66"/>
      <c r="HN1" s="66"/>
      <c r="HO1" s="66"/>
      <c r="HP1" s="66"/>
      <c r="HQ1" s="66"/>
      <c r="HR1" s="66"/>
      <c r="HS1" s="66"/>
    </row>
    <row r="2" s="30" customFormat="1" ht="26.1" customHeight="1" spans="1:234">
      <c r="A2" s="10" t="s">
        <v>75</v>
      </c>
      <c r="B2" s="7" t="s">
        <v>76</v>
      </c>
      <c r="C2" s="8" t="s">
        <v>175</v>
      </c>
      <c r="D2" s="7" t="s">
        <v>78</v>
      </c>
      <c r="E2" s="8" t="s">
        <v>79</v>
      </c>
      <c r="F2" s="8"/>
      <c r="G2" s="7" t="s">
        <v>80</v>
      </c>
      <c r="H2" s="10" t="s">
        <v>171</v>
      </c>
      <c r="I2" s="10"/>
      <c r="J2" s="7" t="s">
        <v>82</v>
      </c>
      <c r="K2" s="8">
        <v>1</v>
      </c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7"/>
      <c r="AD2" s="67"/>
      <c r="AE2" s="67"/>
      <c r="AF2" s="67"/>
      <c r="AG2" s="67"/>
      <c r="AH2" s="67"/>
      <c r="AI2" s="67"/>
      <c r="AJ2" s="67"/>
      <c r="AK2" s="67"/>
      <c r="AL2" s="67"/>
      <c r="AM2" s="67"/>
      <c r="AN2" s="67"/>
      <c r="AO2" s="67"/>
      <c r="AP2" s="67"/>
      <c r="AQ2" s="67"/>
      <c r="AR2" s="67"/>
      <c r="AS2" s="67"/>
      <c r="AT2" s="67"/>
      <c r="AU2" s="67"/>
      <c r="AV2" s="67"/>
      <c r="AW2" s="67"/>
      <c r="AX2" s="67"/>
      <c r="AY2" s="67"/>
      <c r="AZ2" s="67"/>
      <c r="BA2" s="67"/>
      <c r="BB2" s="67"/>
      <c r="BC2" s="67"/>
      <c r="BD2" s="67"/>
      <c r="BE2" s="67"/>
      <c r="BF2" s="67"/>
      <c r="BG2" s="67"/>
      <c r="BH2" s="67"/>
      <c r="BI2" s="67"/>
      <c r="BJ2" s="67"/>
      <c r="BK2" s="67"/>
      <c r="BL2" s="67"/>
      <c r="BM2" s="67"/>
      <c r="BN2" s="67"/>
      <c r="BO2" s="67"/>
      <c r="BP2" s="67"/>
      <c r="BQ2" s="67"/>
      <c r="BR2" s="67"/>
      <c r="BS2" s="67"/>
      <c r="BT2" s="67"/>
      <c r="BU2" s="67"/>
      <c r="BV2" s="67"/>
      <c r="BW2" s="67"/>
      <c r="BX2" s="67"/>
      <c r="BY2" s="67"/>
      <c r="BZ2" s="67"/>
      <c r="CA2" s="67"/>
      <c r="CB2" s="67"/>
      <c r="CC2" s="67"/>
      <c r="CD2" s="67"/>
      <c r="CE2" s="67"/>
      <c r="CF2" s="67"/>
      <c r="CG2" s="67"/>
      <c r="CH2" s="67"/>
      <c r="CI2" s="67"/>
      <c r="CJ2" s="67"/>
      <c r="CK2" s="67"/>
      <c r="CL2" s="67"/>
      <c r="CM2" s="67"/>
      <c r="CN2" s="67"/>
      <c r="CO2" s="67"/>
      <c r="CP2" s="67"/>
      <c r="CQ2" s="67"/>
      <c r="CR2" s="67"/>
      <c r="CS2" s="67"/>
      <c r="CT2" s="67"/>
      <c r="CU2" s="67"/>
      <c r="CV2" s="67"/>
      <c r="CW2" s="67"/>
      <c r="CX2" s="67"/>
      <c r="CY2" s="67"/>
      <c r="CZ2" s="67"/>
      <c r="DA2" s="67"/>
      <c r="DB2" s="67"/>
      <c r="DC2" s="67"/>
      <c r="DD2" s="67"/>
      <c r="DE2" s="67"/>
      <c r="DF2" s="67"/>
      <c r="DG2" s="67"/>
      <c r="DH2" s="67"/>
      <c r="DI2" s="67"/>
      <c r="DJ2" s="67"/>
      <c r="DK2" s="67"/>
      <c r="DL2" s="67"/>
      <c r="DM2" s="67"/>
      <c r="DN2" s="67"/>
      <c r="DO2" s="67"/>
      <c r="DP2" s="67"/>
      <c r="DQ2" s="67"/>
      <c r="DR2" s="67"/>
      <c r="DS2" s="67"/>
      <c r="DT2" s="67"/>
      <c r="DU2" s="67"/>
      <c r="DV2" s="67"/>
      <c r="DW2" s="67"/>
      <c r="DX2" s="67"/>
      <c r="DY2" s="67"/>
      <c r="DZ2" s="67"/>
      <c r="EA2" s="67"/>
      <c r="EB2" s="67"/>
      <c r="EC2" s="67"/>
      <c r="ED2" s="67"/>
      <c r="EE2" s="67"/>
      <c r="EF2" s="67"/>
      <c r="EG2" s="67"/>
      <c r="EH2" s="67"/>
      <c r="EI2" s="67"/>
      <c r="EJ2" s="67"/>
      <c r="EK2" s="67"/>
      <c r="EL2" s="67"/>
      <c r="EM2" s="67"/>
      <c r="EN2" s="67"/>
      <c r="EO2" s="67"/>
      <c r="EP2" s="67"/>
      <c r="EQ2" s="67"/>
      <c r="ER2" s="67"/>
      <c r="ES2" s="67"/>
      <c r="ET2" s="67"/>
      <c r="EU2" s="67"/>
      <c r="EV2" s="67"/>
      <c r="EW2" s="67"/>
      <c r="EX2" s="67"/>
      <c r="EY2" s="67"/>
      <c r="EZ2" s="67"/>
      <c r="FA2" s="67"/>
      <c r="FB2" s="67"/>
      <c r="FC2" s="67"/>
      <c r="FD2" s="67"/>
      <c r="FE2" s="67"/>
      <c r="FF2" s="67"/>
      <c r="FG2" s="67"/>
      <c r="FH2" s="67"/>
      <c r="FI2" s="67"/>
      <c r="FJ2" s="67"/>
      <c r="FK2" s="67"/>
      <c r="FL2" s="67"/>
      <c r="FM2" s="67"/>
      <c r="FN2" s="67"/>
      <c r="FO2" s="67"/>
      <c r="FP2" s="67"/>
      <c r="FQ2" s="67"/>
      <c r="FR2" s="67"/>
      <c r="FS2" s="67"/>
      <c r="FT2" s="67"/>
      <c r="FU2" s="67"/>
      <c r="FV2" s="67"/>
      <c r="FW2" s="67"/>
      <c r="FX2" s="67"/>
      <c r="FY2" s="67"/>
      <c r="FZ2" s="67"/>
      <c r="GA2" s="67"/>
      <c r="GB2" s="67"/>
      <c r="GC2" s="67"/>
      <c r="GD2" s="67"/>
      <c r="GE2" s="67"/>
      <c r="GF2" s="67"/>
      <c r="GG2" s="67"/>
      <c r="GH2" s="67"/>
      <c r="GI2" s="67"/>
      <c r="GJ2" s="67"/>
      <c r="GK2" s="67"/>
      <c r="GL2" s="67"/>
      <c r="GM2" s="67"/>
      <c r="GN2" s="67"/>
      <c r="GO2" s="67"/>
      <c r="GP2" s="67"/>
      <c r="GQ2" s="67"/>
      <c r="GR2" s="67"/>
      <c r="GS2" s="67"/>
      <c r="GT2" s="67"/>
      <c r="GU2" s="67"/>
      <c r="GV2" s="67"/>
      <c r="GW2" s="67"/>
      <c r="GX2" s="67"/>
      <c r="GY2" s="67"/>
      <c r="GZ2" s="67"/>
      <c r="HA2" s="67"/>
      <c r="HB2" s="67"/>
      <c r="HC2" s="67"/>
      <c r="HD2" s="67"/>
      <c r="HE2" s="67"/>
      <c r="HF2" s="67"/>
      <c r="HG2" s="67"/>
      <c r="HH2" s="67"/>
      <c r="HI2" s="67"/>
      <c r="HJ2" s="67"/>
      <c r="HK2" s="67"/>
      <c r="HL2" s="67"/>
      <c r="HM2" s="67"/>
      <c r="HN2" s="67"/>
      <c r="HO2" s="67"/>
      <c r="HP2" s="67"/>
      <c r="HQ2" s="67"/>
      <c r="HR2" s="67"/>
      <c r="HS2" s="67"/>
      <c r="HT2" s="67"/>
      <c r="HU2" s="67"/>
      <c r="HV2" s="67"/>
      <c r="HW2" s="67"/>
      <c r="HX2" s="67"/>
      <c r="HY2" s="67"/>
      <c r="HZ2" s="67"/>
    </row>
    <row r="3" s="30" customFormat="1" ht="22" customHeight="1" spans="1:235">
      <c r="A3" s="9" t="s">
        <v>83</v>
      </c>
      <c r="B3" s="9"/>
      <c r="C3" s="9"/>
      <c r="D3" s="9"/>
      <c r="E3" s="9"/>
      <c r="F3" s="9"/>
      <c r="G3" s="9"/>
      <c r="H3" s="9"/>
      <c r="I3" s="9"/>
      <c r="J3" s="9"/>
      <c r="K3" s="9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  <c r="AC3" s="67"/>
      <c r="AD3" s="67"/>
      <c r="AE3" s="67"/>
      <c r="AF3" s="67"/>
      <c r="AG3" s="67"/>
      <c r="AH3" s="67"/>
      <c r="AI3" s="67"/>
      <c r="AJ3" s="67"/>
      <c r="AK3" s="67"/>
      <c r="AL3" s="67"/>
      <c r="AM3" s="67"/>
      <c r="AN3" s="67"/>
      <c r="AO3" s="67"/>
      <c r="AP3" s="67"/>
      <c r="AQ3" s="67"/>
      <c r="AR3" s="67"/>
      <c r="AS3" s="67"/>
      <c r="AT3" s="67"/>
      <c r="AU3" s="67"/>
      <c r="AV3" s="67"/>
      <c r="AW3" s="67"/>
      <c r="AX3" s="67"/>
      <c r="AY3" s="67"/>
      <c r="AZ3" s="67"/>
      <c r="BA3" s="67"/>
      <c r="BB3" s="67"/>
      <c r="BC3" s="67"/>
      <c r="BD3" s="67"/>
      <c r="BE3" s="67"/>
      <c r="BF3" s="67"/>
      <c r="BG3" s="67"/>
      <c r="BH3" s="67"/>
      <c r="BI3" s="67"/>
      <c r="BJ3" s="67"/>
      <c r="BK3" s="67"/>
      <c r="BL3" s="67"/>
      <c r="BM3" s="67"/>
      <c r="BN3" s="67"/>
      <c r="BO3" s="67"/>
      <c r="BP3" s="67"/>
      <c r="BQ3" s="67"/>
      <c r="BR3" s="67"/>
      <c r="BS3" s="67"/>
      <c r="BT3" s="67"/>
      <c r="BU3" s="67"/>
      <c r="BV3" s="67"/>
      <c r="BW3" s="67"/>
      <c r="BX3" s="67"/>
      <c r="BY3" s="67"/>
      <c r="BZ3" s="67"/>
      <c r="CA3" s="67"/>
      <c r="CB3" s="67"/>
      <c r="CC3" s="67"/>
      <c r="CD3" s="67"/>
      <c r="CE3" s="67"/>
      <c r="CF3" s="67"/>
      <c r="CG3" s="67"/>
      <c r="CH3" s="67"/>
      <c r="CI3" s="67"/>
      <c r="CJ3" s="67"/>
      <c r="CK3" s="67"/>
      <c r="CL3" s="67"/>
      <c r="CM3" s="67"/>
      <c r="CN3" s="67"/>
      <c r="CO3" s="67"/>
      <c r="CP3" s="67"/>
      <c r="CQ3" s="67"/>
      <c r="CR3" s="67"/>
      <c r="CS3" s="67"/>
      <c r="CT3" s="67"/>
      <c r="CU3" s="67"/>
      <c r="CV3" s="67"/>
      <c r="CW3" s="67"/>
      <c r="CX3" s="67"/>
      <c r="CY3" s="67"/>
      <c r="CZ3" s="67"/>
      <c r="DA3" s="67"/>
      <c r="DB3" s="67"/>
      <c r="DC3" s="67"/>
      <c r="DD3" s="67"/>
      <c r="DE3" s="67"/>
      <c r="DF3" s="67"/>
      <c r="DG3" s="67"/>
      <c r="DH3" s="67"/>
      <c r="DI3" s="67"/>
      <c r="DJ3" s="67"/>
      <c r="DK3" s="67"/>
      <c r="DL3" s="67"/>
      <c r="DM3" s="67"/>
      <c r="DN3" s="67"/>
      <c r="DO3" s="67"/>
      <c r="DP3" s="67"/>
      <c r="DQ3" s="67"/>
      <c r="DR3" s="67"/>
      <c r="DS3" s="67"/>
      <c r="DT3" s="67"/>
      <c r="DU3" s="67"/>
      <c r="DV3" s="67"/>
      <c r="DW3" s="67"/>
      <c r="DX3" s="67"/>
      <c r="DY3" s="67"/>
      <c r="DZ3" s="67"/>
      <c r="EA3" s="67"/>
      <c r="EB3" s="67"/>
      <c r="EC3" s="67"/>
      <c r="ED3" s="67"/>
      <c r="EE3" s="67"/>
      <c r="EF3" s="67"/>
      <c r="EG3" s="67"/>
      <c r="EH3" s="67"/>
      <c r="EI3" s="67"/>
      <c r="EJ3" s="67"/>
      <c r="EK3" s="67"/>
      <c r="EL3" s="67"/>
      <c r="EM3" s="67"/>
      <c r="EN3" s="67"/>
      <c r="EO3" s="67"/>
      <c r="EP3" s="67"/>
      <c r="EQ3" s="67"/>
      <c r="ER3" s="67"/>
      <c r="ES3" s="67"/>
      <c r="ET3" s="67"/>
      <c r="EU3" s="67"/>
      <c r="EV3" s="67"/>
      <c r="EW3" s="67"/>
      <c r="EX3" s="67"/>
      <c r="EY3" s="67"/>
      <c r="EZ3" s="67"/>
      <c r="FA3" s="67"/>
      <c r="FB3" s="67"/>
      <c r="FC3" s="67"/>
      <c r="FD3" s="67"/>
      <c r="FE3" s="67"/>
      <c r="FF3" s="67"/>
      <c r="FG3" s="67"/>
      <c r="FH3" s="67"/>
      <c r="FI3" s="67"/>
      <c r="FJ3" s="67"/>
      <c r="FK3" s="67"/>
      <c r="FL3" s="67"/>
      <c r="FM3" s="67"/>
      <c r="FN3" s="67"/>
      <c r="FO3" s="67"/>
      <c r="FP3" s="67"/>
      <c r="FQ3" s="67"/>
      <c r="FR3" s="67"/>
      <c r="FS3" s="67"/>
      <c r="FT3" s="67"/>
      <c r="FU3" s="67"/>
      <c r="FV3" s="67"/>
      <c r="FW3" s="67"/>
      <c r="FX3" s="67"/>
      <c r="FY3" s="67"/>
      <c r="FZ3" s="67"/>
      <c r="GA3" s="67"/>
      <c r="GB3" s="67"/>
      <c r="GC3" s="67"/>
      <c r="GD3" s="67"/>
      <c r="GE3" s="67"/>
      <c r="GF3" s="67"/>
      <c r="GG3" s="67"/>
      <c r="GH3" s="67"/>
      <c r="GI3" s="67"/>
      <c r="GJ3" s="67"/>
      <c r="GK3" s="67"/>
      <c r="GL3" s="67"/>
      <c r="GM3" s="67"/>
      <c r="GN3" s="67"/>
      <c r="GO3" s="67"/>
      <c r="GP3" s="67"/>
      <c r="GQ3" s="67"/>
      <c r="GR3" s="67"/>
      <c r="GS3" s="67"/>
      <c r="GT3" s="67"/>
      <c r="GU3" s="67"/>
      <c r="GV3" s="67"/>
      <c r="GW3" s="67"/>
      <c r="GX3" s="67"/>
      <c r="GY3" s="67"/>
      <c r="GZ3" s="67"/>
      <c r="HA3" s="67"/>
      <c r="HB3" s="67"/>
      <c r="HC3" s="67"/>
      <c r="HD3" s="67"/>
      <c r="HE3" s="67"/>
      <c r="HF3" s="67"/>
      <c r="HG3" s="67"/>
      <c r="HH3" s="67"/>
      <c r="HI3" s="67"/>
      <c r="HJ3" s="67"/>
      <c r="HK3" s="67"/>
      <c r="HL3" s="67"/>
      <c r="HM3" s="67"/>
      <c r="HN3" s="67"/>
      <c r="HO3" s="67"/>
      <c r="HP3" s="67"/>
      <c r="HQ3" s="67"/>
      <c r="HR3" s="67"/>
      <c r="HS3" s="67"/>
      <c r="HT3" s="67"/>
      <c r="HU3" s="67"/>
      <c r="HV3" s="67"/>
      <c r="HW3" s="67"/>
      <c r="HX3" s="67"/>
      <c r="HY3" s="67"/>
      <c r="HZ3" s="67"/>
      <c r="IA3" s="67"/>
    </row>
    <row r="4" s="30" customFormat="1" ht="32" customHeight="1" spans="1:234">
      <c r="A4" s="10" t="s">
        <v>84</v>
      </c>
      <c r="B4" s="11" t="s">
        <v>85</v>
      </c>
      <c r="C4" s="11" t="s">
        <v>86</v>
      </c>
      <c r="D4" s="11"/>
      <c r="E4" s="11"/>
      <c r="F4" s="11"/>
      <c r="G4" s="11"/>
      <c r="H4" s="12" t="s">
        <v>87</v>
      </c>
      <c r="I4" s="11" t="s">
        <v>88</v>
      </c>
      <c r="J4" s="41" t="s">
        <v>89</v>
      </c>
      <c r="K4" s="68" t="s">
        <v>90</v>
      </c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67"/>
      <c r="Y4" s="67"/>
      <c r="Z4" s="67"/>
      <c r="AA4" s="67"/>
      <c r="AB4" s="67"/>
      <c r="AC4" s="67"/>
      <c r="AD4" s="67"/>
      <c r="AE4" s="67"/>
      <c r="AF4" s="67"/>
      <c r="AG4" s="67"/>
      <c r="AH4" s="67"/>
      <c r="AI4" s="67"/>
      <c r="AJ4" s="67"/>
      <c r="AK4" s="67"/>
      <c r="AL4" s="67"/>
      <c r="AM4" s="67"/>
      <c r="AN4" s="67"/>
      <c r="AO4" s="67"/>
      <c r="AP4" s="67"/>
      <c r="AQ4" s="67"/>
      <c r="AR4" s="67"/>
      <c r="AS4" s="67"/>
      <c r="AT4" s="67"/>
      <c r="AU4" s="67"/>
      <c r="AV4" s="67"/>
      <c r="AW4" s="67"/>
      <c r="AX4" s="67"/>
      <c r="AY4" s="67"/>
      <c r="AZ4" s="67"/>
      <c r="BA4" s="67"/>
      <c r="BB4" s="67"/>
      <c r="BC4" s="67"/>
      <c r="BD4" s="67"/>
      <c r="BE4" s="67"/>
      <c r="BF4" s="67"/>
      <c r="BG4" s="67"/>
      <c r="BH4" s="67"/>
      <c r="BI4" s="67"/>
      <c r="BJ4" s="67"/>
      <c r="BK4" s="67"/>
      <c r="BL4" s="67"/>
      <c r="BM4" s="67"/>
      <c r="BN4" s="67"/>
      <c r="BO4" s="67"/>
      <c r="BP4" s="67"/>
      <c r="BQ4" s="67"/>
      <c r="BR4" s="67"/>
      <c r="BS4" s="67"/>
      <c r="BT4" s="67"/>
      <c r="BU4" s="67"/>
      <c r="BV4" s="67"/>
      <c r="BW4" s="67"/>
      <c r="BX4" s="67"/>
      <c r="BY4" s="67"/>
      <c r="BZ4" s="67"/>
      <c r="CA4" s="67"/>
      <c r="CB4" s="67"/>
      <c r="CC4" s="67"/>
      <c r="CD4" s="67"/>
      <c r="CE4" s="67"/>
      <c r="CF4" s="67"/>
      <c r="CG4" s="67"/>
      <c r="CH4" s="67"/>
      <c r="CI4" s="67"/>
      <c r="CJ4" s="67"/>
      <c r="CK4" s="67"/>
      <c r="CL4" s="67"/>
      <c r="CM4" s="67"/>
      <c r="CN4" s="67"/>
      <c r="CO4" s="67"/>
      <c r="CP4" s="67"/>
      <c r="CQ4" s="67"/>
      <c r="CR4" s="67"/>
      <c r="CS4" s="67"/>
      <c r="CT4" s="67"/>
      <c r="CU4" s="67"/>
      <c r="CV4" s="67"/>
      <c r="CW4" s="67"/>
      <c r="CX4" s="67"/>
      <c r="CY4" s="67"/>
      <c r="CZ4" s="67"/>
      <c r="DA4" s="67"/>
      <c r="DB4" s="67"/>
      <c r="DC4" s="67"/>
      <c r="DD4" s="67"/>
      <c r="DE4" s="67"/>
      <c r="DF4" s="67"/>
      <c r="DG4" s="67"/>
      <c r="DH4" s="67"/>
      <c r="DI4" s="67"/>
      <c r="DJ4" s="67"/>
      <c r="DK4" s="67"/>
      <c r="DL4" s="67"/>
      <c r="DM4" s="67"/>
      <c r="DN4" s="67"/>
      <c r="DO4" s="67"/>
      <c r="DP4" s="67"/>
      <c r="DQ4" s="67"/>
      <c r="DR4" s="67"/>
      <c r="DS4" s="67"/>
      <c r="DT4" s="67"/>
      <c r="DU4" s="67"/>
      <c r="DV4" s="67"/>
      <c r="DW4" s="67"/>
      <c r="DX4" s="67"/>
      <c r="DY4" s="67"/>
      <c r="DZ4" s="67"/>
      <c r="EA4" s="67"/>
      <c r="EB4" s="67"/>
      <c r="EC4" s="67"/>
      <c r="ED4" s="67"/>
      <c r="EE4" s="67"/>
      <c r="EF4" s="67"/>
      <c r="EG4" s="67"/>
      <c r="EH4" s="67"/>
      <c r="EI4" s="67"/>
      <c r="EJ4" s="67"/>
      <c r="EK4" s="67"/>
      <c r="EL4" s="67"/>
      <c r="EM4" s="67"/>
      <c r="EN4" s="67"/>
      <c r="EO4" s="67"/>
      <c r="EP4" s="67"/>
      <c r="EQ4" s="67"/>
      <c r="ER4" s="67"/>
      <c r="ES4" s="67"/>
      <c r="ET4" s="67"/>
      <c r="EU4" s="67"/>
      <c r="EV4" s="67"/>
      <c r="EW4" s="67"/>
      <c r="EX4" s="67"/>
      <c r="EY4" s="67"/>
      <c r="EZ4" s="67"/>
      <c r="FA4" s="67"/>
      <c r="FB4" s="67"/>
      <c r="FC4" s="67"/>
      <c r="FD4" s="67"/>
      <c r="FE4" s="67"/>
      <c r="FF4" s="67"/>
      <c r="FG4" s="67"/>
      <c r="FH4" s="67"/>
      <c r="FI4" s="67"/>
      <c r="FJ4" s="67"/>
      <c r="FK4" s="67"/>
      <c r="FL4" s="67"/>
      <c r="FM4" s="67"/>
      <c r="FN4" s="67"/>
      <c r="FO4" s="67"/>
      <c r="FP4" s="67"/>
      <c r="FQ4" s="67"/>
      <c r="FR4" s="67"/>
      <c r="FS4" s="67"/>
      <c r="FT4" s="67"/>
      <c r="FU4" s="67"/>
      <c r="FV4" s="67"/>
      <c r="FW4" s="67"/>
      <c r="FX4" s="67"/>
      <c r="FY4" s="67"/>
      <c r="FZ4" s="67"/>
      <c r="GA4" s="67"/>
      <c r="GB4" s="67"/>
      <c r="GC4" s="67"/>
      <c r="GD4" s="67"/>
      <c r="GE4" s="67"/>
      <c r="GF4" s="67"/>
      <c r="GG4" s="67"/>
      <c r="GH4" s="67"/>
      <c r="GI4" s="67"/>
      <c r="GJ4" s="67"/>
      <c r="GK4" s="67"/>
      <c r="GL4" s="67"/>
      <c r="GM4" s="67"/>
      <c r="GN4" s="67"/>
      <c r="GO4" s="67"/>
      <c r="GP4" s="67"/>
      <c r="GQ4" s="67"/>
      <c r="GR4" s="67"/>
      <c r="GS4" s="67"/>
      <c r="GT4" s="67"/>
      <c r="GU4" s="67"/>
      <c r="GV4" s="67"/>
      <c r="GW4" s="67"/>
      <c r="GX4" s="67"/>
      <c r="GY4" s="67"/>
      <c r="GZ4" s="67"/>
      <c r="HA4" s="67"/>
      <c r="HB4" s="67"/>
      <c r="HC4" s="67"/>
      <c r="HD4" s="67"/>
      <c r="HE4" s="67"/>
      <c r="HF4" s="67"/>
      <c r="HG4" s="67"/>
      <c r="HH4" s="67"/>
      <c r="HI4" s="67"/>
      <c r="HJ4" s="67"/>
      <c r="HK4" s="67"/>
      <c r="HL4" s="67"/>
      <c r="HM4" s="67"/>
      <c r="HN4" s="67"/>
      <c r="HO4" s="67"/>
      <c r="HP4" s="67"/>
      <c r="HQ4" s="67"/>
      <c r="HR4" s="67"/>
      <c r="HS4" s="67"/>
      <c r="HT4" s="67"/>
      <c r="HU4" s="67"/>
      <c r="HV4" s="67"/>
      <c r="HW4" s="67"/>
      <c r="HX4" s="67"/>
      <c r="HY4" s="67"/>
      <c r="HZ4" s="67"/>
    </row>
    <row r="5" s="30" customFormat="1" ht="22" customHeight="1" spans="1:234">
      <c r="A5" s="10">
        <v>1</v>
      </c>
      <c r="B5" s="10" t="s">
        <v>176</v>
      </c>
      <c r="C5" s="13" t="s">
        <v>177</v>
      </c>
      <c r="D5" s="14"/>
      <c r="E5" s="14"/>
      <c r="F5" s="14"/>
      <c r="G5" s="15"/>
      <c r="H5" s="16">
        <v>308.04</v>
      </c>
      <c r="I5" s="12">
        <v>1163</v>
      </c>
      <c r="J5" s="43">
        <f>H5*I5</f>
        <v>358251</v>
      </c>
      <c r="K5" s="72" t="s">
        <v>178</v>
      </c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7"/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/>
      <c r="BI5" s="67"/>
      <c r="BJ5" s="67"/>
      <c r="BK5" s="67"/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67"/>
      <c r="BX5" s="67"/>
      <c r="BY5" s="67"/>
      <c r="BZ5" s="67"/>
      <c r="CA5" s="67"/>
      <c r="CB5" s="67"/>
      <c r="CC5" s="67"/>
      <c r="CD5" s="67"/>
      <c r="CE5" s="67"/>
      <c r="CF5" s="67"/>
      <c r="CG5" s="67"/>
      <c r="CH5" s="67"/>
      <c r="CI5" s="67"/>
      <c r="CJ5" s="67"/>
      <c r="CK5" s="67"/>
      <c r="CL5" s="67"/>
      <c r="CM5" s="67"/>
      <c r="CN5" s="67"/>
      <c r="CO5" s="67"/>
      <c r="CP5" s="67"/>
      <c r="CQ5" s="67"/>
      <c r="CR5" s="67"/>
      <c r="CS5" s="67"/>
      <c r="CT5" s="67"/>
      <c r="CU5" s="67"/>
      <c r="CV5" s="67"/>
      <c r="CW5" s="67"/>
      <c r="CX5" s="67"/>
      <c r="CY5" s="67"/>
      <c r="CZ5" s="67"/>
      <c r="DA5" s="67"/>
      <c r="DB5" s="67"/>
      <c r="DC5" s="67"/>
      <c r="DD5" s="67"/>
      <c r="DE5" s="67"/>
      <c r="DF5" s="67"/>
      <c r="DG5" s="67"/>
      <c r="DH5" s="67"/>
      <c r="DI5" s="67"/>
      <c r="DJ5" s="67"/>
      <c r="DK5" s="67"/>
      <c r="DL5" s="67"/>
      <c r="DM5" s="67"/>
      <c r="DN5" s="67"/>
      <c r="DO5" s="67"/>
      <c r="DP5" s="67"/>
      <c r="DQ5" s="67"/>
      <c r="DR5" s="67"/>
      <c r="DS5" s="67"/>
      <c r="DT5" s="67"/>
      <c r="DU5" s="67"/>
      <c r="DV5" s="67"/>
      <c r="DW5" s="67"/>
      <c r="DX5" s="67"/>
      <c r="DY5" s="67"/>
      <c r="DZ5" s="67"/>
      <c r="EA5" s="67"/>
      <c r="EB5" s="67"/>
      <c r="EC5" s="67"/>
      <c r="ED5" s="67"/>
      <c r="EE5" s="67"/>
      <c r="EF5" s="67"/>
      <c r="EG5" s="67"/>
      <c r="EH5" s="67"/>
      <c r="EI5" s="67"/>
      <c r="EJ5" s="67"/>
      <c r="EK5" s="67"/>
      <c r="EL5" s="67"/>
      <c r="EM5" s="67"/>
      <c r="EN5" s="67"/>
      <c r="EO5" s="67"/>
      <c r="EP5" s="67"/>
      <c r="EQ5" s="67"/>
      <c r="ER5" s="67"/>
      <c r="ES5" s="67"/>
      <c r="ET5" s="67"/>
      <c r="EU5" s="67"/>
      <c r="EV5" s="67"/>
      <c r="EW5" s="67"/>
      <c r="EX5" s="67"/>
      <c r="EY5" s="67"/>
      <c r="EZ5" s="67"/>
      <c r="FA5" s="67"/>
      <c r="FB5" s="67"/>
      <c r="FC5" s="67"/>
      <c r="FD5" s="67"/>
      <c r="FE5" s="67"/>
      <c r="FF5" s="67"/>
      <c r="FG5" s="67"/>
      <c r="FH5" s="67"/>
      <c r="FI5" s="67"/>
      <c r="FJ5" s="67"/>
      <c r="FK5" s="67"/>
      <c r="FL5" s="67"/>
      <c r="FM5" s="67"/>
      <c r="FN5" s="67"/>
      <c r="FO5" s="67"/>
      <c r="FP5" s="67"/>
      <c r="FQ5" s="67"/>
      <c r="FR5" s="67"/>
      <c r="FS5" s="67"/>
      <c r="FT5" s="67"/>
      <c r="FU5" s="67"/>
      <c r="FV5" s="67"/>
      <c r="FW5" s="67"/>
      <c r="FX5" s="67"/>
      <c r="FY5" s="67"/>
      <c r="FZ5" s="67"/>
      <c r="GA5" s="67"/>
      <c r="GB5" s="67"/>
      <c r="GC5" s="67"/>
      <c r="GD5" s="67"/>
      <c r="GE5" s="67"/>
      <c r="GF5" s="67"/>
      <c r="GG5" s="67"/>
      <c r="GH5" s="67"/>
      <c r="GI5" s="67"/>
      <c r="GJ5" s="67"/>
      <c r="GK5" s="67"/>
      <c r="GL5" s="67"/>
      <c r="GM5" s="67"/>
      <c r="GN5" s="67"/>
      <c r="GO5" s="67"/>
      <c r="GP5" s="67"/>
      <c r="GQ5" s="67"/>
      <c r="GR5" s="67"/>
      <c r="GS5" s="67"/>
      <c r="GT5" s="67"/>
      <c r="GU5" s="67"/>
      <c r="GV5" s="67"/>
      <c r="GW5" s="67"/>
      <c r="GX5" s="67"/>
      <c r="GY5" s="67"/>
      <c r="GZ5" s="67"/>
      <c r="HA5" s="67"/>
      <c r="HB5" s="67"/>
      <c r="HC5" s="67"/>
      <c r="HD5" s="67"/>
      <c r="HE5" s="67"/>
      <c r="HF5" s="67"/>
      <c r="HG5" s="67"/>
      <c r="HH5" s="67"/>
      <c r="HI5" s="67"/>
      <c r="HJ5" s="67"/>
      <c r="HK5" s="67"/>
      <c r="HL5" s="67"/>
      <c r="HM5" s="67"/>
      <c r="HN5" s="67"/>
      <c r="HO5" s="67"/>
      <c r="HP5" s="67"/>
      <c r="HQ5" s="67"/>
      <c r="HR5" s="67"/>
      <c r="HS5" s="67"/>
      <c r="HT5" s="67"/>
      <c r="HU5" s="67"/>
      <c r="HV5" s="67"/>
      <c r="HW5" s="67"/>
      <c r="HX5" s="67"/>
      <c r="HY5" s="67"/>
      <c r="HZ5" s="67"/>
    </row>
    <row r="6" s="30" customFormat="1" ht="22" customHeight="1" spans="1:234">
      <c r="A6" s="10"/>
      <c r="B6" s="10"/>
      <c r="C6" s="13"/>
      <c r="D6" s="14"/>
      <c r="E6" s="14"/>
      <c r="F6" s="14"/>
      <c r="G6" s="15"/>
      <c r="H6" s="16"/>
      <c r="I6" s="12"/>
      <c r="J6" s="43"/>
      <c r="K6" s="68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67"/>
      <c r="AE6" s="67"/>
      <c r="AF6" s="67"/>
      <c r="AG6" s="67"/>
      <c r="AH6" s="67"/>
      <c r="AI6" s="67"/>
      <c r="AJ6" s="67"/>
      <c r="AK6" s="67"/>
      <c r="AL6" s="67"/>
      <c r="AM6" s="67"/>
      <c r="AN6" s="67"/>
      <c r="AO6" s="67"/>
      <c r="AP6" s="67"/>
      <c r="AQ6" s="67"/>
      <c r="AR6" s="67"/>
      <c r="AS6" s="67"/>
      <c r="AT6" s="67"/>
      <c r="AU6" s="67"/>
      <c r="AV6" s="67"/>
      <c r="AW6" s="67"/>
      <c r="AX6" s="67"/>
      <c r="AY6" s="67"/>
      <c r="AZ6" s="67"/>
      <c r="BA6" s="67"/>
      <c r="BB6" s="67"/>
      <c r="BC6" s="67"/>
      <c r="BD6" s="67"/>
      <c r="BE6" s="67"/>
      <c r="BF6" s="67"/>
      <c r="BG6" s="67"/>
      <c r="BH6" s="67"/>
      <c r="BI6" s="67"/>
      <c r="BJ6" s="67"/>
      <c r="BK6" s="67"/>
      <c r="BL6" s="67"/>
      <c r="BM6" s="67"/>
      <c r="BN6" s="67"/>
      <c r="BO6" s="67"/>
      <c r="BP6" s="67"/>
      <c r="BQ6" s="67"/>
      <c r="BR6" s="67"/>
      <c r="BS6" s="67"/>
      <c r="BT6" s="67"/>
      <c r="BU6" s="67"/>
      <c r="BV6" s="67"/>
      <c r="BW6" s="67"/>
      <c r="BX6" s="67"/>
      <c r="BY6" s="67"/>
      <c r="BZ6" s="67"/>
      <c r="CA6" s="67"/>
      <c r="CB6" s="67"/>
      <c r="CC6" s="67"/>
      <c r="CD6" s="67"/>
      <c r="CE6" s="67"/>
      <c r="CF6" s="67"/>
      <c r="CG6" s="67"/>
      <c r="CH6" s="67"/>
      <c r="CI6" s="67"/>
      <c r="CJ6" s="67"/>
      <c r="CK6" s="67"/>
      <c r="CL6" s="67"/>
      <c r="CM6" s="67"/>
      <c r="CN6" s="67"/>
      <c r="CO6" s="67"/>
      <c r="CP6" s="67"/>
      <c r="CQ6" s="67"/>
      <c r="CR6" s="67"/>
      <c r="CS6" s="67"/>
      <c r="CT6" s="67"/>
      <c r="CU6" s="67"/>
      <c r="CV6" s="67"/>
      <c r="CW6" s="67"/>
      <c r="CX6" s="67"/>
      <c r="CY6" s="67"/>
      <c r="CZ6" s="67"/>
      <c r="DA6" s="67"/>
      <c r="DB6" s="67"/>
      <c r="DC6" s="67"/>
      <c r="DD6" s="67"/>
      <c r="DE6" s="67"/>
      <c r="DF6" s="67"/>
      <c r="DG6" s="67"/>
      <c r="DH6" s="67"/>
      <c r="DI6" s="67"/>
      <c r="DJ6" s="67"/>
      <c r="DK6" s="67"/>
      <c r="DL6" s="67"/>
      <c r="DM6" s="67"/>
      <c r="DN6" s="67"/>
      <c r="DO6" s="67"/>
      <c r="DP6" s="67"/>
      <c r="DQ6" s="67"/>
      <c r="DR6" s="67"/>
      <c r="DS6" s="67"/>
      <c r="DT6" s="67"/>
      <c r="DU6" s="67"/>
      <c r="DV6" s="67"/>
      <c r="DW6" s="67"/>
      <c r="DX6" s="67"/>
      <c r="DY6" s="67"/>
      <c r="DZ6" s="67"/>
      <c r="EA6" s="67"/>
      <c r="EB6" s="67"/>
      <c r="EC6" s="67"/>
      <c r="ED6" s="67"/>
      <c r="EE6" s="67"/>
      <c r="EF6" s="67"/>
      <c r="EG6" s="67"/>
      <c r="EH6" s="67"/>
      <c r="EI6" s="67"/>
      <c r="EJ6" s="67"/>
      <c r="EK6" s="67"/>
      <c r="EL6" s="67"/>
      <c r="EM6" s="67"/>
      <c r="EN6" s="67"/>
      <c r="EO6" s="67"/>
      <c r="EP6" s="67"/>
      <c r="EQ6" s="67"/>
      <c r="ER6" s="67"/>
      <c r="ES6" s="67"/>
      <c r="ET6" s="67"/>
      <c r="EU6" s="67"/>
      <c r="EV6" s="67"/>
      <c r="EW6" s="67"/>
      <c r="EX6" s="67"/>
      <c r="EY6" s="67"/>
      <c r="EZ6" s="67"/>
      <c r="FA6" s="67"/>
      <c r="FB6" s="67"/>
      <c r="FC6" s="67"/>
      <c r="FD6" s="67"/>
      <c r="FE6" s="67"/>
      <c r="FF6" s="67"/>
      <c r="FG6" s="67"/>
      <c r="FH6" s="67"/>
      <c r="FI6" s="67"/>
      <c r="FJ6" s="67"/>
      <c r="FK6" s="67"/>
      <c r="FL6" s="67"/>
      <c r="FM6" s="67"/>
      <c r="FN6" s="67"/>
      <c r="FO6" s="67"/>
      <c r="FP6" s="67"/>
      <c r="FQ6" s="67"/>
      <c r="FR6" s="67"/>
      <c r="FS6" s="67"/>
      <c r="FT6" s="67"/>
      <c r="FU6" s="67"/>
      <c r="FV6" s="67"/>
      <c r="FW6" s="67"/>
      <c r="FX6" s="67"/>
      <c r="FY6" s="67"/>
      <c r="FZ6" s="67"/>
      <c r="GA6" s="67"/>
      <c r="GB6" s="67"/>
      <c r="GC6" s="67"/>
      <c r="GD6" s="67"/>
      <c r="GE6" s="67"/>
      <c r="GF6" s="67"/>
      <c r="GG6" s="67"/>
      <c r="GH6" s="67"/>
      <c r="GI6" s="67"/>
      <c r="GJ6" s="67"/>
      <c r="GK6" s="67"/>
      <c r="GL6" s="67"/>
      <c r="GM6" s="67"/>
      <c r="GN6" s="67"/>
      <c r="GO6" s="67"/>
      <c r="GP6" s="67"/>
      <c r="GQ6" s="67"/>
      <c r="GR6" s="67"/>
      <c r="GS6" s="67"/>
      <c r="GT6" s="67"/>
      <c r="GU6" s="67"/>
      <c r="GV6" s="67"/>
      <c r="GW6" s="67"/>
      <c r="GX6" s="67"/>
      <c r="GY6" s="67"/>
      <c r="GZ6" s="67"/>
      <c r="HA6" s="67"/>
      <c r="HB6" s="67"/>
      <c r="HC6" s="67"/>
      <c r="HD6" s="67"/>
      <c r="HE6" s="67"/>
      <c r="HF6" s="67"/>
      <c r="HG6" s="67"/>
      <c r="HH6" s="67"/>
      <c r="HI6" s="67"/>
      <c r="HJ6" s="67"/>
      <c r="HK6" s="67"/>
      <c r="HL6" s="67"/>
      <c r="HM6" s="67"/>
      <c r="HN6" s="67"/>
      <c r="HO6" s="67"/>
      <c r="HP6" s="67"/>
      <c r="HQ6" s="67"/>
      <c r="HR6" s="67"/>
      <c r="HS6" s="67"/>
      <c r="HT6" s="67"/>
      <c r="HU6" s="67"/>
      <c r="HV6" s="67"/>
      <c r="HW6" s="67"/>
      <c r="HX6" s="67"/>
      <c r="HY6" s="67"/>
      <c r="HZ6" s="67"/>
    </row>
    <row r="7" s="30" customFormat="1" ht="22" customHeight="1" spans="1:234">
      <c r="A7" s="10"/>
      <c r="B7" s="10"/>
      <c r="C7" s="18" t="s">
        <v>99</v>
      </c>
      <c r="D7" s="19"/>
      <c r="E7" s="19"/>
      <c r="F7" s="19"/>
      <c r="G7" s="20"/>
      <c r="H7" s="16">
        <f>SUM(H5:H6)</f>
        <v>308.04</v>
      </c>
      <c r="I7" s="12"/>
      <c r="J7" s="43">
        <f>SUM(J5:J6)</f>
        <v>358251</v>
      </c>
      <c r="K7" s="68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67"/>
      <c r="Y7" s="67"/>
      <c r="Z7" s="67"/>
      <c r="AA7" s="67"/>
      <c r="AB7" s="67"/>
      <c r="AC7" s="67"/>
      <c r="AD7" s="67"/>
      <c r="AE7" s="67"/>
      <c r="AF7" s="67"/>
      <c r="AG7" s="67"/>
      <c r="AH7" s="67"/>
      <c r="AI7" s="67"/>
      <c r="AJ7" s="67"/>
      <c r="AK7" s="67"/>
      <c r="AL7" s="67"/>
      <c r="AM7" s="67"/>
      <c r="AN7" s="67"/>
      <c r="AO7" s="67"/>
      <c r="AP7" s="67"/>
      <c r="AQ7" s="67"/>
      <c r="AR7" s="67"/>
      <c r="AS7" s="67"/>
      <c r="AT7" s="67"/>
      <c r="AU7" s="67"/>
      <c r="AV7" s="67"/>
      <c r="AW7" s="67"/>
      <c r="AX7" s="67"/>
      <c r="AY7" s="67"/>
      <c r="AZ7" s="67"/>
      <c r="BA7" s="67"/>
      <c r="BB7" s="67"/>
      <c r="BC7" s="67"/>
      <c r="BD7" s="67"/>
      <c r="BE7" s="67"/>
      <c r="BF7" s="67"/>
      <c r="BG7" s="67"/>
      <c r="BH7" s="67"/>
      <c r="BI7" s="67"/>
      <c r="BJ7" s="67"/>
      <c r="BK7" s="67"/>
      <c r="BL7" s="67"/>
      <c r="BM7" s="67"/>
      <c r="BN7" s="67"/>
      <c r="BO7" s="67"/>
      <c r="BP7" s="67"/>
      <c r="BQ7" s="67"/>
      <c r="BR7" s="67"/>
      <c r="BS7" s="67"/>
      <c r="BT7" s="67"/>
      <c r="BU7" s="67"/>
      <c r="BV7" s="67"/>
      <c r="BW7" s="67"/>
      <c r="BX7" s="67"/>
      <c r="BY7" s="67"/>
      <c r="BZ7" s="67"/>
      <c r="CA7" s="67"/>
      <c r="CB7" s="67"/>
      <c r="CC7" s="67"/>
      <c r="CD7" s="67"/>
      <c r="CE7" s="67"/>
      <c r="CF7" s="67"/>
      <c r="CG7" s="67"/>
      <c r="CH7" s="67"/>
      <c r="CI7" s="67"/>
      <c r="CJ7" s="67"/>
      <c r="CK7" s="67"/>
      <c r="CL7" s="67"/>
      <c r="CM7" s="67"/>
      <c r="CN7" s="67"/>
      <c r="CO7" s="67"/>
      <c r="CP7" s="67"/>
      <c r="CQ7" s="67"/>
      <c r="CR7" s="67"/>
      <c r="CS7" s="67"/>
      <c r="CT7" s="67"/>
      <c r="CU7" s="67"/>
      <c r="CV7" s="67"/>
      <c r="CW7" s="67"/>
      <c r="CX7" s="67"/>
      <c r="CY7" s="67"/>
      <c r="CZ7" s="67"/>
      <c r="DA7" s="67"/>
      <c r="DB7" s="67"/>
      <c r="DC7" s="67"/>
      <c r="DD7" s="67"/>
      <c r="DE7" s="67"/>
      <c r="DF7" s="67"/>
      <c r="DG7" s="67"/>
      <c r="DH7" s="67"/>
      <c r="DI7" s="67"/>
      <c r="DJ7" s="67"/>
      <c r="DK7" s="67"/>
      <c r="DL7" s="67"/>
      <c r="DM7" s="67"/>
      <c r="DN7" s="67"/>
      <c r="DO7" s="67"/>
      <c r="DP7" s="67"/>
      <c r="DQ7" s="67"/>
      <c r="DR7" s="67"/>
      <c r="DS7" s="67"/>
      <c r="DT7" s="67"/>
      <c r="DU7" s="67"/>
      <c r="DV7" s="67"/>
      <c r="DW7" s="67"/>
      <c r="DX7" s="67"/>
      <c r="DY7" s="67"/>
      <c r="DZ7" s="67"/>
      <c r="EA7" s="67"/>
      <c r="EB7" s="67"/>
      <c r="EC7" s="67"/>
      <c r="ED7" s="67"/>
      <c r="EE7" s="67"/>
      <c r="EF7" s="67"/>
      <c r="EG7" s="67"/>
      <c r="EH7" s="67"/>
      <c r="EI7" s="67"/>
      <c r="EJ7" s="67"/>
      <c r="EK7" s="67"/>
      <c r="EL7" s="67"/>
      <c r="EM7" s="67"/>
      <c r="EN7" s="67"/>
      <c r="EO7" s="67"/>
      <c r="EP7" s="67"/>
      <c r="EQ7" s="67"/>
      <c r="ER7" s="67"/>
      <c r="ES7" s="67"/>
      <c r="ET7" s="67"/>
      <c r="EU7" s="67"/>
      <c r="EV7" s="67"/>
      <c r="EW7" s="67"/>
      <c r="EX7" s="67"/>
      <c r="EY7" s="67"/>
      <c r="EZ7" s="67"/>
      <c r="FA7" s="67"/>
      <c r="FB7" s="67"/>
      <c r="FC7" s="67"/>
      <c r="FD7" s="67"/>
      <c r="FE7" s="67"/>
      <c r="FF7" s="67"/>
      <c r="FG7" s="67"/>
      <c r="FH7" s="67"/>
      <c r="FI7" s="67"/>
      <c r="FJ7" s="67"/>
      <c r="FK7" s="67"/>
      <c r="FL7" s="67"/>
      <c r="FM7" s="67"/>
      <c r="FN7" s="67"/>
      <c r="FO7" s="67"/>
      <c r="FP7" s="67"/>
      <c r="FQ7" s="67"/>
      <c r="FR7" s="67"/>
      <c r="FS7" s="67"/>
      <c r="FT7" s="67"/>
      <c r="FU7" s="67"/>
      <c r="FV7" s="67"/>
      <c r="FW7" s="67"/>
      <c r="FX7" s="67"/>
      <c r="FY7" s="67"/>
      <c r="FZ7" s="67"/>
      <c r="GA7" s="67"/>
      <c r="GB7" s="67"/>
      <c r="GC7" s="67"/>
      <c r="GD7" s="67"/>
      <c r="GE7" s="67"/>
      <c r="GF7" s="67"/>
      <c r="GG7" s="67"/>
      <c r="GH7" s="67"/>
      <c r="GI7" s="67"/>
      <c r="GJ7" s="67"/>
      <c r="GK7" s="67"/>
      <c r="GL7" s="67"/>
      <c r="GM7" s="67"/>
      <c r="GN7" s="67"/>
      <c r="GO7" s="67"/>
      <c r="GP7" s="67"/>
      <c r="GQ7" s="67"/>
      <c r="GR7" s="67"/>
      <c r="GS7" s="67"/>
      <c r="GT7" s="67"/>
      <c r="GU7" s="67"/>
      <c r="GV7" s="67"/>
      <c r="GW7" s="67"/>
      <c r="GX7" s="67"/>
      <c r="GY7" s="67"/>
      <c r="GZ7" s="67"/>
      <c r="HA7" s="67"/>
      <c r="HB7" s="67"/>
      <c r="HC7" s="67"/>
      <c r="HD7" s="67"/>
      <c r="HE7" s="67"/>
      <c r="HF7" s="67"/>
      <c r="HG7" s="67"/>
      <c r="HH7" s="67"/>
      <c r="HI7" s="67"/>
      <c r="HJ7" s="67"/>
      <c r="HK7" s="67"/>
      <c r="HL7" s="67"/>
      <c r="HM7" s="67"/>
      <c r="HN7" s="67"/>
      <c r="HO7" s="67"/>
      <c r="HP7" s="67"/>
      <c r="HQ7" s="67"/>
      <c r="HR7" s="67"/>
      <c r="HS7" s="67"/>
      <c r="HT7" s="67"/>
      <c r="HU7" s="67"/>
      <c r="HV7" s="67"/>
      <c r="HW7" s="67"/>
      <c r="HX7" s="67"/>
      <c r="HY7" s="67"/>
      <c r="HZ7" s="67"/>
    </row>
    <row r="8" s="59" customFormat="1" ht="22" customHeight="1" spans="1:11">
      <c r="A8" s="64" t="s">
        <v>138</v>
      </c>
      <c r="B8" s="65"/>
      <c r="C8" s="65"/>
      <c r="D8" s="65"/>
      <c r="E8" s="65"/>
      <c r="F8" s="65"/>
      <c r="G8" s="65"/>
      <c r="H8" s="65"/>
      <c r="I8" s="65"/>
      <c r="J8" s="65"/>
      <c r="K8" s="70"/>
    </row>
    <row r="9" s="30" customFormat="1" ht="22" customHeight="1" spans="1:11">
      <c r="A9" s="10" t="s">
        <v>101</v>
      </c>
      <c r="B9" s="11" t="s">
        <v>102</v>
      </c>
      <c r="C9" s="16" t="s">
        <v>103</v>
      </c>
      <c r="D9" s="16"/>
      <c r="E9" s="16"/>
      <c r="F9" s="16"/>
      <c r="G9" s="16" t="s">
        <v>104</v>
      </c>
      <c r="H9" s="12" t="s">
        <v>105</v>
      </c>
      <c r="I9" s="11" t="s">
        <v>88</v>
      </c>
      <c r="J9" s="41" t="s">
        <v>89</v>
      </c>
      <c r="K9" s="10" t="s">
        <v>106</v>
      </c>
    </row>
    <row r="10" s="30" customFormat="1" ht="22" customHeight="1" spans="1:234">
      <c r="A10" s="6"/>
      <c r="B10" s="10"/>
      <c r="C10" s="10"/>
      <c r="D10" s="10"/>
      <c r="E10" s="10"/>
      <c r="F10" s="10"/>
      <c r="G10" s="16"/>
      <c r="H10" s="69"/>
      <c r="I10" s="73"/>
      <c r="J10" s="40"/>
      <c r="K10" s="74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67"/>
      <c r="Y10" s="67"/>
      <c r="Z10" s="67"/>
      <c r="AA10" s="67"/>
      <c r="AB10" s="67"/>
      <c r="AC10" s="67"/>
      <c r="AD10" s="67"/>
      <c r="AE10" s="67"/>
      <c r="AF10" s="67"/>
      <c r="AG10" s="67"/>
      <c r="AH10" s="67"/>
      <c r="AI10" s="67"/>
      <c r="AJ10" s="67"/>
      <c r="AK10" s="67"/>
      <c r="AL10" s="67"/>
      <c r="AM10" s="67"/>
      <c r="AN10" s="67"/>
      <c r="AO10" s="67"/>
      <c r="AP10" s="67"/>
      <c r="AQ10" s="67"/>
      <c r="AR10" s="67"/>
      <c r="AS10" s="67"/>
      <c r="AT10" s="67"/>
      <c r="AU10" s="67"/>
      <c r="AV10" s="67"/>
      <c r="AW10" s="67"/>
      <c r="AX10" s="67"/>
      <c r="AY10" s="67"/>
      <c r="AZ10" s="67"/>
      <c r="BA10" s="67"/>
      <c r="BB10" s="67"/>
      <c r="BC10" s="67"/>
      <c r="BD10" s="67"/>
      <c r="BE10" s="67"/>
      <c r="BF10" s="67"/>
      <c r="BG10" s="67"/>
      <c r="BH10" s="67"/>
      <c r="BI10" s="67"/>
      <c r="BJ10" s="67"/>
      <c r="BK10" s="67"/>
      <c r="BL10" s="67"/>
      <c r="BM10" s="67"/>
      <c r="BN10" s="67"/>
      <c r="BO10" s="67"/>
      <c r="BP10" s="67"/>
      <c r="BQ10" s="67"/>
      <c r="BR10" s="67"/>
      <c r="BS10" s="67"/>
      <c r="BT10" s="67"/>
      <c r="BU10" s="67"/>
      <c r="BV10" s="67"/>
      <c r="BW10" s="67"/>
      <c r="BX10" s="67"/>
      <c r="BY10" s="67"/>
      <c r="BZ10" s="67"/>
      <c r="CA10" s="67"/>
      <c r="CB10" s="67"/>
      <c r="CC10" s="67"/>
      <c r="CD10" s="67"/>
      <c r="CE10" s="67"/>
      <c r="CF10" s="67"/>
      <c r="CG10" s="67"/>
      <c r="CH10" s="67"/>
      <c r="CI10" s="67"/>
      <c r="CJ10" s="67"/>
      <c r="CK10" s="67"/>
      <c r="CL10" s="67"/>
      <c r="CM10" s="67"/>
      <c r="CN10" s="67"/>
      <c r="CO10" s="67"/>
      <c r="CP10" s="67"/>
      <c r="CQ10" s="67"/>
      <c r="CR10" s="67"/>
      <c r="CS10" s="67"/>
      <c r="CT10" s="67"/>
      <c r="CU10" s="67"/>
      <c r="CV10" s="67"/>
      <c r="CW10" s="67"/>
      <c r="CX10" s="67"/>
      <c r="CY10" s="67"/>
      <c r="CZ10" s="67"/>
      <c r="DA10" s="67"/>
      <c r="DB10" s="67"/>
      <c r="DC10" s="67"/>
      <c r="DD10" s="67"/>
      <c r="DE10" s="67"/>
      <c r="DF10" s="67"/>
      <c r="DG10" s="67"/>
      <c r="DH10" s="67"/>
      <c r="DI10" s="67"/>
      <c r="DJ10" s="67"/>
      <c r="DK10" s="67"/>
      <c r="DL10" s="67"/>
      <c r="DM10" s="67"/>
      <c r="DN10" s="67"/>
      <c r="DO10" s="67"/>
      <c r="DP10" s="67"/>
      <c r="DQ10" s="67"/>
      <c r="DR10" s="67"/>
      <c r="DS10" s="67"/>
      <c r="DT10" s="67"/>
      <c r="DU10" s="67"/>
      <c r="DV10" s="67"/>
      <c r="DW10" s="67"/>
      <c r="DX10" s="67"/>
      <c r="DY10" s="67"/>
      <c r="DZ10" s="67"/>
      <c r="EA10" s="67"/>
      <c r="EB10" s="67"/>
      <c r="EC10" s="67"/>
      <c r="ED10" s="67"/>
      <c r="EE10" s="67"/>
      <c r="EF10" s="67"/>
      <c r="EG10" s="67"/>
      <c r="EH10" s="67"/>
      <c r="EI10" s="67"/>
      <c r="EJ10" s="67"/>
      <c r="EK10" s="67"/>
      <c r="EL10" s="67"/>
      <c r="EM10" s="67"/>
      <c r="EN10" s="67"/>
      <c r="EO10" s="67"/>
      <c r="EP10" s="67"/>
      <c r="EQ10" s="67"/>
      <c r="ER10" s="67"/>
      <c r="ES10" s="67"/>
      <c r="ET10" s="67"/>
      <c r="EU10" s="67"/>
      <c r="EV10" s="67"/>
      <c r="EW10" s="67"/>
      <c r="EX10" s="67"/>
      <c r="EY10" s="67"/>
      <c r="EZ10" s="67"/>
      <c r="FA10" s="67"/>
      <c r="FB10" s="67"/>
      <c r="FC10" s="67"/>
      <c r="FD10" s="67"/>
      <c r="FE10" s="67"/>
      <c r="FF10" s="67"/>
      <c r="FG10" s="67"/>
      <c r="FH10" s="67"/>
      <c r="FI10" s="67"/>
      <c r="FJ10" s="67"/>
      <c r="FK10" s="67"/>
      <c r="FL10" s="67"/>
      <c r="FM10" s="67"/>
      <c r="FN10" s="67"/>
      <c r="FO10" s="67"/>
      <c r="FP10" s="67"/>
      <c r="FQ10" s="67"/>
      <c r="FR10" s="67"/>
      <c r="FS10" s="67"/>
      <c r="FT10" s="67"/>
      <c r="FU10" s="67"/>
      <c r="FV10" s="67"/>
      <c r="FW10" s="67"/>
      <c r="FX10" s="67"/>
      <c r="FY10" s="67"/>
      <c r="FZ10" s="67"/>
      <c r="GA10" s="67"/>
      <c r="GB10" s="67"/>
      <c r="GC10" s="67"/>
      <c r="GD10" s="67"/>
      <c r="GE10" s="67"/>
      <c r="GF10" s="67"/>
      <c r="GG10" s="67"/>
      <c r="GH10" s="67"/>
      <c r="GI10" s="67"/>
      <c r="GJ10" s="67"/>
      <c r="GK10" s="67"/>
      <c r="GL10" s="67"/>
      <c r="GM10" s="67"/>
      <c r="GN10" s="67"/>
      <c r="GO10" s="67"/>
      <c r="GP10" s="67"/>
      <c r="GQ10" s="67"/>
      <c r="GR10" s="67"/>
      <c r="GS10" s="67"/>
      <c r="GT10" s="67"/>
      <c r="GU10" s="67"/>
      <c r="GV10" s="67"/>
      <c r="GW10" s="67"/>
      <c r="GX10" s="67"/>
      <c r="GY10" s="67"/>
      <c r="GZ10" s="67"/>
      <c r="HA10" s="67"/>
      <c r="HB10" s="67"/>
      <c r="HC10" s="67"/>
      <c r="HD10" s="67"/>
      <c r="HE10" s="67"/>
      <c r="HF10" s="67"/>
      <c r="HG10" s="67"/>
      <c r="HH10" s="67"/>
      <c r="HI10" s="67"/>
      <c r="HJ10" s="67"/>
      <c r="HK10" s="67"/>
      <c r="HL10" s="67"/>
      <c r="HM10" s="67"/>
      <c r="HN10" s="67"/>
      <c r="HO10" s="67"/>
      <c r="HP10" s="67"/>
      <c r="HQ10" s="67"/>
      <c r="HR10" s="67"/>
      <c r="HS10" s="67"/>
      <c r="HT10" s="67"/>
      <c r="HU10" s="67"/>
      <c r="HV10" s="67"/>
      <c r="HW10" s="67"/>
      <c r="HX10" s="67"/>
      <c r="HY10" s="67"/>
      <c r="HZ10" s="67"/>
    </row>
    <row r="11" s="30" customFormat="1" ht="22" customHeight="1" spans="1:11">
      <c r="A11" s="10"/>
      <c r="B11" s="9" t="s">
        <v>99</v>
      </c>
      <c r="C11" s="9"/>
      <c r="D11" s="9"/>
      <c r="E11" s="9"/>
      <c r="F11" s="9"/>
      <c r="G11" s="12"/>
      <c r="H11" s="12"/>
      <c r="I11" s="12"/>
      <c r="J11" s="40"/>
      <c r="K11" s="10"/>
    </row>
    <row r="12" s="30" customFormat="1" ht="18" customHeight="1" spans="1:11">
      <c r="A12" s="10"/>
      <c r="B12" s="26" t="s">
        <v>115</v>
      </c>
      <c r="C12" s="27"/>
      <c r="D12" s="27"/>
      <c r="E12" s="27"/>
      <c r="F12" s="28"/>
      <c r="G12" s="29"/>
      <c r="H12" s="29"/>
      <c r="I12" s="12"/>
      <c r="J12" s="40">
        <f>J7</f>
        <v>358251</v>
      </c>
      <c r="K12" s="10"/>
    </row>
    <row r="13" s="30" customFormat="1" ht="30" customHeight="1" spans="3:10">
      <c r="C13" s="31"/>
      <c r="D13" s="32"/>
      <c r="E13" s="32"/>
      <c r="F13" s="32"/>
      <c r="G13" s="33" t="s">
        <v>116</v>
      </c>
      <c r="H13" s="33"/>
      <c r="I13" s="33"/>
      <c r="J13" s="33"/>
    </row>
    <row r="14" s="30" customFormat="1" ht="26" customHeight="1" spans="2:10">
      <c r="B14" s="34"/>
      <c r="C14" s="35"/>
      <c r="D14" s="36"/>
      <c r="E14" s="36"/>
      <c r="F14" s="36"/>
      <c r="G14" s="37">
        <v>44770</v>
      </c>
      <c r="H14" s="37"/>
      <c r="I14" s="37"/>
      <c r="J14" s="37"/>
    </row>
    <row r="15" s="30" customFormat="1" ht="25" customHeight="1" spans="4:9">
      <c r="D15" s="60"/>
      <c r="E15" s="60"/>
      <c r="F15" s="60"/>
      <c r="G15" s="60"/>
      <c r="H15" s="60"/>
      <c r="I15" s="61"/>
    </row>
    <row r="16" s="30" customFormat="1" ht="24" customHeight="1" spans="4:9">
      <c r="D16" s="60"/>
      <c r="E16" s="60"/>
      <c r="F16" s="60"/>
      <c r="G16" s="60"/>
      <c r="H16" s="60"/>
      <c r="I16" s="61"/>
    </row>
  </sheetData>
  <mergeCells count="17">
    <mergeCell ref="A1:K1"/>
    <mergeCell ref="E2:F2"/>
    <mergeCell ref="H2:I2"/>
    <mergeCell ref="A3:K3"/>
    <mergeCell ref="C4:G4"/>
    <mergeCell ref="C5:G5"/>
    <mergeCell ref="C6:G6"/>
    <mergeCell ref="C7:G7"/>
    <mergeCell ref="A8:K8"/>
    <mergeCell ref="C9:F9"/>
    <mergeCell ref="C10:F10"/>
    <mergeCell ref="B11:F11"/>
    <mergeCell ref="B12:F12"/>
    <mergeCell ref="C13:D13"/>
    <mergeCell ref="G13:J13"/>
    <mergeCell ref="C14:D14"/>
    <mergeCell ref="G14:J14"/>
  </mergeCells>
  <printOptions horizontalCentered="1"/>
  <pageMargins left="0.314583333333333" right="0.314583333333333" top="0.786805555555556" bottom="0.708333333333333" header="0.5" footer="0.5"/>
  <pageSetup paperSize="9" orientation="landscape" horizontalDpi="600"/>
  <headerFooter>
    <oddFooter>&amp;C第 &amp;P 页，共 &amp;N 页</oddFooter>
  </headerFooter>
</worksheet>
</file>

<file path=xl/worksheets/sheet7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F0"/>
  </sheetPr>
  <dimension ref="A1:L20"/>
  <sheetViews>
    <sheetView workbookViewId="0">
      <selection activeCell="E220" sqref="E220"/>
    </sheetView>
  </sheetViews>
  <sheetFormatPr defaultColWidth="9" defaultRowHeight="12.75"/>
  <cols>
    <col min="1" max="1" width="6.875" style="2" customWidth="1"/>
    <col min="2" max="2" width="11" style="2" customWidth="1"/>
    <col min="3" max="3" width="12.375" style="2" customWidth="1"/>
    <col min="4" max="4" width="12.625" style="2" customWidth="1"/>
    <col min="5" max="5" width="7.875" style="2" customWidth="1"/>
    <col min="6" max="6" width="11.625" style="2" customWidth="1"/>
    <col min="7" max="7" width="10.875" style="2" customWidth="1"/>
    <col min="8" max="8" width="13.25" style="2" customWidth="1"/>
    <col min="9" max="9" width="12.625" style="3" customWidth="1"/>
    <col min="10" max="10" width="13.125" style="2" customWidth="1"/>
    <col min="11" max="11" width="19.75" style="2" customWidth="1"/>
    <col min="12" max="12" width="9.375" style="2" customWidth="1"/>
    <col min="13" max="16384" width="5.625" style="2"/>
  </cols>
  <sheetData>
    <row r="1" s="1" customFormat="1" ht="33" customHeight="1" spans="1:12">
      <c r="A1" s="4" t="s">
        <v>74</v>
      </c>
      <c r="B1" s="5"/>
      <c r="C1" s="5"/>
      <c r="D1" s="5"/>
      <c r="E1" s="5"/>
      <c r="F1" s="5"/>
      <c r="G1" s="5"/>
      <c r="H1" s="5"/>
      <c r="I1" s="38"/>
      <c r="J1" s="5"/>
      <c r="K1" s="5"/>
      <c r="L1" s="5"/>
    </row>
    <row r="2" ht="21" customHeight="1" spans="1:12">
      <c r="A2" s="6" t="s">
        <v>194</v>
      </c>
      <c r="B2" s="7" t="s">
        <v>76</v>
      </c>
      <c r="C2" s="8" t="s">
        <v>656</v>
      </c>
      <c r="D2" s="8"/>
      <c r="E2" s="7" t="s">
        <v>78</v>
      </c>
      <c r="F2" s="8" t="s">
        <v>79</v>
      </c>
      <c r="G2" s="8"/>
      <c r="H2" s="7" t="s">
        <v>80</v>
      </c>
      <c r="I2" s="39" t="s">
        <v>500</v>
      </c>
      <c r="J2" s="8"/>
      <c r="K2" s="7" t="s">
        <v>82</v>
      </c>
      <c r="L2" s="24">
        <v>4</v>
      </c>
    </row>
    <row r="3" ht="22" customHeight="1" spans="1:12">
      <c r="A3" s="9" t="s">
        <v>83</v>
      </c>
      <c r="B3" s="9"/>
      <c r="C3" s="9"/>
      <c r="D3" s="9"/>
      <c r="E3" s="9"/>
      <c r="F3" s="9"/>
      <c r="G3" s="9"/>
      <c r="H3" s="9"/>
      <c r="I3" s="40"/>
      <c r="J3" s="9"/>
      <c r="K3" s="9"/>
      <c r="L3" s="20"/>
    </row>
    <row r="4" ht="22" customHeight="1" spans="1:12">
      <c r="A4" s="10" t="s">
        <v>84</v>
      </c>
      <c r="B4" s="11" t="s">
        <v>85</v>
      </c>
      <c r="C4" s="11" t="s">
        <v>86</v>
      </c>
      <c r="D4" s="11"/>
      <c r="E4" s="11"/>
      <c r="F4" s="11"/>
      <c r="G4" s="11"/>
      <c r="H4" s="12" t="s">
        <v>197</v>
      </c>
      <c r="I4" s="41" t="s">
        <v>88</v>
      </c>
      <c r="J4" s="41" t="s">
        <v>89</v>
      </c>
      <c r="K4" s="11" t="s">
        <v>106</v>
      </c>
      <c r="L4" s="42"/>
    </row>
    <row r="5" ht="22" customHeight="1" spans="1:12">
      <c r="A5" s="10">
        <v>1</v>
      </c>
      <c r="B5" s="10" t="s">
        <v>657</v>
      </c>
      <c r="C5" s="13" t="s">
        <v>412</v>
      </c>
      <c r="D5" s="14"/>
      <c r="E5" s="14"/>
      <c r="F5" s="14"/>
      <c r="G5" s="15"/>
      <c r="H5" s="16">
        <f>12.1*8.1</f>
        <v>98.01</v>
      </c>
      <c r="I5" s="41">
        <v>724</v>
      </c>
      <c r="J5" s="43">
        <f t="shared" ref="J5:J8" si="0">H5*I5</f>
        <v>70959</v>
      </c>
      <c r="K5" s="46" t="s">
        <v>658</v>
      </c>
      <c r="L5" s="47"/>
    </row>
    <row r="6" ht="22" customHeight="1" spans="1:12">
      <c r="A6" s="10">
        <v>2</v>
      </c>
      <c r="B6" s="10" t="s">
        <v>659</v>
      </c>
      <c r="C6" s="13" t="s">
        <v>412</v>
      </c>
      <c r="D6" s="14"/>
      <c r="E6" s="14"/>
      <c r="F6" s="14"/>
      <c r="G6" s="15"/>
      <c r="H6" s="16">
        <f>11.5*8</f>
        <v>92</v>
      </c>
      <c r="I6" s="41">
        <v>746</v>
      </c>
      <c r="J6" s="43">
        <f t="shared" si="0"/>
        <v>68632</v>
      </c>
      <c r="K6" s="46" t="s">
        <v>660</v>
      </c>
      <c r="L6" s="47"/>
    </row>
    <row r="7" ht="22" customHeight="1" spans="1:12">
      <c r="A7" s="10">
        <v>3</v>
      </c>
      <c r="B7" s="10" t="s">
        <v>661</v>
      </c>
      <c r="C7" s="13" t="s">
        <v>662</v>
      </c>
      <c r="D7" s="14"/>
      <c r="E7" s="14"/>
      <c r="F7" s="14"/>
      <c r="G7" s="15"/>
      <c r="H7" s="16">
        <f>6*6</f>
        <v>36</v>
      </c>
      <c r="I7" s="41">
        <v>676</v>
      </c>
      <c r="J7" s="43">
        <f t="shared" si="0"/>
        <v>24336</v>
      </c>
      <c r="K7" s="46" t="s">
        <v>235</v>
      </c>
      <c r="L7" s="47"/>
    </row>
    <row r="8" ht="22" customHeight="1" spans="1:12">
      <c r="A8" s="10">
        <v>4</v>
      </c>
      <c r="B8" s="10" t="s">
        <v>663</v>
      </c>
      <c r="C8" s="13" t="s">
        <v>412</v>
      </c>
      <c r="D8" s="14"/>
      <c r="E8" s="14"/>
      <c r="F8" s="14"/>
      <c r="G8" s="15"/>
      <c r="H8" s="17">
        <f>12.2*9.5</f>
        <v>115.9</v>
      </c>
      <c r="I8" s="41">
        <v>700</v>
      </c>
      <c r="J8" s="43">
        <f t="shared" si="0"/>
        <v>81130</v>
      </c>
      <c r="K8" s="46" t="s">
        <v>664</v>
      </c>
      <c r="L8" s="47"/>
    </row>
    <row r="9" ht="22" customHeight="1" spans="1:12">
      <c r="A9" s="10"/>
      <c r="B9" s="10"/>
      <c r="C9" s="13"/>
      <c r="D9" s="14"/>
      <c r="E9" s="14"/>
      <c r="F9" s="14"/>
      <c r="G9" s="15"/>
      <c r="H9" s="16"/>
      <c r="I9" s="41"/>
      <c r="J9" s="43"/>
      <c r="K9" s="46"/>
      <c r="L9" s="47"/>
    </row>
    <row r="10" ht="22" customHeight="1" spans="1:12">
      <c r="A10" s="6"/>
      <c r="B10" s="10"/>
      <c r="C10" s="13"/>
      <c r="D10" s="14"/>
      <c r="E10" s="14"/>
      <c r="F10" s="14"/>
      <c r="G10" s="15"/>
      <c r="H10" s="55"/>
      <c r="I10" s="40"/>
      <c r="J10" s="48"/>
      <c r="K10" s="56"/>
      <c r="L10" s="47"/>
    </row>
    <row r="11" ht="22" customHeight="1" spans="1:12">
      <c r="A11" s="10"/>
      <c r="B11" s="10"/>
      <c r="C11" s="13"/>
      <c r="D11" s="14"/>
      <c r="E11" s="14"/>
      <c r="F11" s="14"/>
      <c r="G11" s="15"/>
      <c r="H11" s="16"/>
      <c r="I11" s="41"/>
      <c r="J11" s="43"/>
      <c r="K11" s="46"/>
      <c r="L11" s="47"/>
    </row>
    <row r="12" ht="18" customHeight="1" spans="1:12">
      <c r="A12" s="10"/>
      <c r="B12" s="10"/>
      <c r="C12" s="18" t="s">
        <v>99</v>
      </c>
      <c r="D12" s="19"/>
      <c r="E12" s="19"/>
      <c r="F12" s="19"/>
      <c r="G12" s="20"/>
      <c r="H12" s="16">
        <f>SUM(H5:H11)</f>
        <v>341.91</v>
      </c>
      <c r="I12" s="41"/>
      <c r="J12" s="48">
        <f>SUM(J5:J11)</f>
        <v>245057</v>
      </c>
      <c r="K12" s="46"/>
      <c r="L12" s="47"/>
    </row>
    <row r="13" ht="30" customHeight="1" spans="1:12">
      <c r="A13" s="6" t="s">
        <v>138</v>
      </c>
      <c r="B13" s="6"/>
      <c r="C13" s="6"/>
      <c r="D13" s="6"/>
      <c r="E13" s="6"/>
      <c r="F13" s="6"/>
      <c r="G13" s="6"/>
      <c r="H13" s="6"/>
      <c r="I13" s="49"/>
      <c r="J13" s="6"/>
      <c r="K13" s="6"/>
      <c r="L13" s="6"/>
    </row>
    <row r="14" ht="26" customHeight="1" spans="1:12">
      <c r="A14" s="10" t="s">
        <v>101</v>
      </c>
      <c r="B14" s="11" t="s">
        <v>102</v>
      </c>
      <c r="C14" s="16" t="s">
        <v>103</v>
      </c>
      <c r="D14" s="16"/>
      <c r="E14" s="16"/>
      <c r="F14" s="16"/>
      <c r="G14" s="16" t="s">
        <v>104</v>
      </c>
      <c r="H14" s="12" t="s">
        <v>105</v>
      </c>
      <c r="I14" s="41" t="s">
        <v>88</v>
      </c>
      <c r="J14" s="41" t="s">
        <v>89</v>
      </c>
      <c r="K14" s="50" t="s">
        <v>106</v>
      </c>
      <c r="L14" s="42"/>
    </row>
    <row r="15" ht="25" customHeight="1" spans="1:12">
      <c r="A15" s="10">
        <v>1</v>
      </c>
      <c r="B15" s="10" t="s">
        <v>204</v>
      </c>
      <c r="C15" s="10" t="s">
        <v>205</v>
      </c>
      <c r="D15" s="10"/>
      <c r="E15" s="10"/>
      <c r="F15" s="10"/>
      <c r="G15" s="16" t="s">
        <v>109</v>
      </c>
      <c r="H15" s="12">
        <f>3.7*12.1+5.1*12.1+3.5*6+3.6*6</f>
        <v>149.08</v>
      </c>
      <c r="I15" s="43">
        <v>65</v>
      </c>
      <c r="J15" s="41">
        <f>H15*I15</f>
        <v>9690</v>
      </c>
      <c r="K15" s="51"/>
      <c r="L15" s="52"/>
    </row>
    <row r="16" ht="22" customHeight="1" spans="1:12">
      <c r="A16" s="10"/>
      <c r="B16" s="10"/>
      <c r="C16" s="10"/>
      <c r="D16" s="10"/>
      <c r="E16" s="10"/>
      <c r="F16" s="10"/>
      <c r="G16" s="16"/>
      <c r="H16" s="25"/>
      <c r="I16" s="43"/>
      <c r="J16" s="41"/>
      <c r="K16" s="51"/>
      <c r="L16" s="52"/>
    </row>
    <row r="17" ht="18" customHeight="1" spans="1:12">
      <c r="A17" s="18" t="s">
        <v>99</v>
      </c>
      <c r="B17" s="19"/>
      <c r="C17" s="19"/>
      <c r="D17" s="19"/>
      <c r="E17" s="19"/>
      <c r="F17" s="20"/>
      <c r="G17" s="12"/>
      <c r="H17" s="12"/>
      <c r="I17" s="41"/>
      <c r="J17" s="40">
        <f>SUM(J15:J16)</f>
        <v>9690</v>
      </c>
      <c r="K17" s="53"/>
      <c r="L17" s="54"/>
    </row>
    <row r="18" ht="18" customHeight="1" spans="1:12">
      <c r="A18" s="26" t="s">
        <v>115</v>
      </c>
      <c r="B18" s="27"/>
      <c r="C18" s="27"/>
      <c r="D18" s="27"/>
      <c r="E18" s="27"/>
      <c r="F18" s="28"/>
      <c r="G18" s="29"/>
      <c r="H18" s="29">
        <f>SUM(H15:H17)</f>
        <v>149.08</v>
      </c>
      <c r="I18" s="41"/>
      <c r="J18" s="40">
        <f>J12+J17</f>
        <v>254747</v>
      </c>
      <c r="K18" s="53"/>
      <c r="L18" s="54"/>
    </row>
    <row r="19" spans="1:12">
      <c r="A19" s="30"/>
      <c r="B19" s="30"/>
      <c r="C19" s="31"/>
      <c r="D19" s="32"/>
      <c r="E19" s="32"/>
      <c r="F19" s="32"/>
      <c r="G19" s="33" t="s">
        <v>116</v>
      </c>
      <c r="H19" s="33"/>
      <c r="I19" s="35"/>
      <c r="J19" s="33"/>
      <c r="K19" s="33"/>
      <c r="L19" s="33"/>
    </row>
    <row r="20" spans="1:12">
      <c r="A20" s="30"/>
      <c r="B20" s="34"/>
      <c r="C20" s="35"/>
      <c r="D20" s="36"/>
      <c r="E20" s="36"/>
      <c r="F20" s="36"/>
      <c r="G20" s="37">
        <v>44768</v>
      </c>
      <c r="H20" s="37"/>
      <c r="I20" s="35"/>
      <c r="J20" s="37"/>
      <c r="K20" s="37"/>
      <c r="L20" s="37"/>
    </row>
  </sheetData>
  <mergeCells count="38">
    <mergeCell ref="A1:L1"/>
    <mergeCell ref="C2:D2"/>
    <mergeCell ref="F2:G2"/>
    <mergeCell ref="I2:J2"/>
    <mergeCell ref="A3:L3"/>
    <mergeCell ref="C4:G4"/>
    <mergeCell ref="K4:L4"/>
    <mergeCell ref="C5:G5"/>
    <mergeCell ref="K5:L5"/>
    <mergeCell ref="C6:G6"/>
    <mergeCell ref="K6:L6"/>
    <mergeCell ref="C7:G7"/>
    <mergeCell ref="K7:L7"/>
    <mergeCell ref="C8:G8"/>
    <mergeCell ref="K8:L8"/>
    <mergeCell ref="C9:G9"/>
    <mergeCell ref="K9:L9"/>
    <mergeCell ref="C10:G10"/>
    <mergeCell ref="K10:L10"/>
    <mergeCell ref="C11:G11"/>
    <mergeCell ref="K11:L11"/>
    <mergeCell ref="C12:G12"/>
    <mergeCell ref="K12:L12"/>
    <mergeCell ref="A13:L13"/>
    <mergeCell ref="C14:F14"/>
    <mergeCell ref="K14:L14"/>
    <mergeCell ref="C15:F15"/>
    <mergeCell ref="K15:L15"/>
    <mergeCell ref="C16:F16"/>
    <mergeCell ref="K16:L16"/>
    <mergeCell ref="A17:F17"/>
    <mergeCell ref="K17:L17"/>
    <mergeCell ref="A18:F18"/>
    <mergeCell ref="K18:L18"/>
    <mergeCell ref="C19:D19"/>
    <mergeCell ref="G19:L19"/>
    <mergeCell ref="C20:D20"/>
    <mergeCell ref="G20:L20"/>
  </mergeCells>
  <printOptions horizontalCentered="1"/>
  <pageMargins left="0.314583333333333" right="0.314583333333333" top="0.786805555555556" bottom="0.708333333333333" header="0.5" footer="0.5"/>
  <pageSetup paperSize="9" orientation="landscape" horizontalDpi="600"/>
  <headerFooter>
    <oddFooter>&amp;C第 &amp;P 页，共 &amp;N 页</oddFooter>
  </headerFooter>
</worksheet>
</file>

<file path=xl/worksheets/sheet7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F0"/>
  </sheetPr>
  <dimension ref="A1:L20"/>
  <sheetViews>
    <sheetView workbookViewId="0">
      <selection activeCell="E220" sqref="E220"/>
    </sheetView>
  </sheetViews>
  <sheetFormatPr defaultColWidth="9" defaultRowHeight="12.75"/>
  <cols>
    <col min="1" max="1" width="6.875" style="2" customWidth="1"/>
    <col min="2" max="2" width="11" style="2" customWidth="1"/>
    <col min="3" max="3" width="12.375" style="2" customWidth="1"/>
    <col min="4" max="4" width="12.625" style="2" customWidth="1"/>
    <col min="5" max="5" width="7.875" style="2" customWidth="1"/>
    <col min="6" max="6" width="11.625" style="2" customWidth="1"/>
    <col min="7" max="7" width="10.875" style="2" customWidth="1"/>
    <col min="8" max="8" width="13.25" style="2" customWidth="1"/>
    <col min="9" max="9" width="12.625" style="3" customWidth="1"/>
    <col min="10" max="10" width="13.125" style="2" customWidth="1"/>
    <col min="11" max="11" width="19.75" style="2" customWidth="1"/>
    <col min="12" max="12" width="9.375" style="2" customWidth="1"/>
    <col min="13" max="16384" width="5.625" style="2"/>
  </cols>
  <sheetData>
    <row r="1" s="1" customFormat="1" ht="33" customHeight="1" spans="1:12">
      <c r="A1" s="4" t="s">
        <v>74</v>
      </c>
      <c r="B1" s="5"/>
      <c r="C1" s="5"/>
      <c r="D1" s="5"/>
      <c r="E1" s="5"/>
      <c r="F1" s="5"/>
      <c r="G1" s="5"/>
      <c r="H1" s="5"/>
      <c r="I1" s="38"/>
      <c r="J1" s="5"/>
      <c r="K1" s="5"/>
      <c r="L1" s="5"/>
    </row>
    <row r="2" ht="21" customHeight="1" spans="1:12">
      <c r="A2" s="6" t="s">
        <v>194</v>
      </c>
      <c r="B2" s="7" t="s">
        <v>76</v>
      </c>
      <c r="C2" s="8" t="s">
        <v>665</v>
      </c>
      <c r="D2" s="8"/>
      <c r="E2" s="7" t="s">
        <v>78</v>
      </c>
      <c r="F2" s="8" t="s">
        <v>79</v>
      </c>
      <c r="G2" s="8"/>
      <c r="H2" s="7" t="s">
        <v>80</v>
      </c>
      <c r="I2" s="39" t="s">
        <v>666</v>
      </c>
      <c r="J2" s="8"/>
      <c r="K2" s="7" t="s">
        <v>82</v>
      </c>
      <c r="L2" s="24">
        <v>2</v>
      </c>
    </row>
    <row r="3" ht="22" customHeight="1" spans="1:12">
      <c r="A3" s="9" t="s">
        <v>83</v>
      </c>
      <c r="B3" s="9"/>
      <c r="C3" s="9"/>
      <c r="D3" s="9"/>
      <c r="E3" s="9"/>
      <c r="F3" s="9"/>
      <c r="G3" s="9"/>
      <c r="H3" s="9"/>
      <c r="I3" s="40"/>
      <c r="J3" s="9"/>
      <c r="K3" s="9"/>
      <c r="L3" s="20"/>
    </row>
    <row r="4" ht="22" customHeight="1" spans="1:12">
      <c r="A4" s="10" t="s">
        <v>84</v>
      </c>
      <c r="B4" s="11" t="s">
        <v>85</v>
      </c>
      <c r="C4" s="11" t="s">
        <v>86</v>
      </c>
      <c r="D4" s="11"/>
      <c r="E4" s="11"/>
      <c r="F4" s="11"/>
      <c r="G4" s="11"/>
      <c r="H4" s="12" t="s">
        <v>197</v>
      </c>
      <c r="I4" s="41" t="s">
        <v>88</v>
      </c>
      <c r="J4" s="41" t="s">
        <v>89</v>
      </c>
      <c r="K4" s="11" t="s">
        <v>106</v>
      </c>
      <c r="L4" s="42"/>
    </row>
    <row r="5" ht="22" customHeight="1" spans="1:12">
      <c r="A5" s="10">
        <v>1</v>
      </c>
      <c r="B5" s="10" t="s">
        <v>667</v>
      </c>
      <c r="C5" s="13" t="s">
        <v>250</v>
      </c>
      <c r="D5" s="14"/>
      <c r="E5" s="14"/>
      <c r="F5" s="14"/>
      <c r="G5" s="15"/>
      <c r="H5" s="16">
        <f>11.8*7.1</f>
        <v>83.78</v>
      </c>
      <c r="I5" s="41">
        <v>990</v>
      </c>
      <c r="J5" s="43">
        <f>H5*I5</f>
        <v>82942</v>
      </c>
      <c r="K5" s="46" t="s">
        <v>668</v>
      </c>
      <c r="L5" s="47"/>
    </row>
    <row r="6" ht="22" customHeight="1" spans="1:12">
      <c r="A6" s="10">
        <v>2</v>
      </c>
      <c r="B6" s="10" t="s">
        <v>669</v>
      </c>
      <c r="C6" s="13" t="s">
        <v>250</v>
      </c>
      <c r="D6" s="14"/>
      <c r="E6" s="14"/>
      <c r="F6" s="14"/>
      <c r="G6" s="15"/>
      <c r="H6" s="16">
        <f>11.5*5.8</f>
        <v>66.7</v>
      </c>
      <c r="I6" s="41">
        <v>1130</v>
      </c>
      <c r="J6" s="43">
        <f>H6*I6</f>
        <v>75371</v>
      </c>
      <c r="K6" s="46" t="s">
        <v>670</v>
      </c>
      <c r="L6" s="47"/>
    </row>
    <row r="7" ht="22" customHeight="1" spans="1:12">
      <c r="A7" s="10"/>
      <c r="B7" s="10"/>
      <c r="C7" s="13"/>
      <c r="D7" s="14"/>
      <c r="E7" s="14"/>
      <c r="F7" s="14"/>
      <c r="G7" s="15"/>
      <c r="H7" s="16"/>
      <c r="I7" s="41"/>
      <c r="J7" s="43"/>
      <c r="K7" s="46"/>
      <c r="L7" s="47"/>
    </row>
    <row r="8" ht="22" customHeight="1" spans="1:12">
      <c r="A8" s="10"/>
      <c r="B8" s="10"/>
      <c r="C8" s="13"/>
      <c r="D8" s="14"/>
      <c r="E8" s="14"/>
      <c r="F8" s="14"/>
      <c r="G8" s="15"/>
      <c r="H8" s="17"/>
      <c r="I8" s="41"/>
      <c r="J8" s="43"/>
      <c r="K8" s="46"/>
      <c r="L8" s="47"/>
    </row>
    <row r="9" ht="22" customHeight="1" spans="1:12">
      <c r="A9" s="10"/>
      <c r="B9" s="10"/>
      <c r="C9" s="13"/>
      <c r="D9" s="14"/>
      <c r="E9" s="14"/>
      <c r="F9" s="14"/>
      <c r="G9" s="15"/>
      <c r="H9" s="16"/>
      <c r="I9" s="41"/>
      <c r="J9" s="43"/>
      <c r="K9" s="46"/>
      <c r="L9" s="47"/>
    </row>
    <row r="10" ht="22" customHeight="1" spans="1:12">
      <c r="A10" s="6"/>
      <c r="B10" s="10"/>
      <c r="C10" s="13"/>
      <c r="D10" s="14"/>
      <c r="E10" s="14"/>
      <c r="F10" s="14"/>
      <c r="G10" s="15"/>
      <c r="H10" s="55"/>
      <c r="I10" s="40"/>
      <c r="J10" s="48"/>
      <c r="K10" s="56"/>
      <c r="L10" s="47"/>
    </row>
    <row r="11" ht="22" customHeight="1" spans="1:12">
      <c r="A11" s="10"/>
      <c r="B11" s="10"/>
      <c r="C11" s="13"/>
      <c r="D11" s="14"/>
      <c r="E11" s="14"/>
      <c r="F11" s="14"/>
      <c r="G11" s="15"/>
      <c r="H11" s="16"/>
      <c r="I11" s="41"/>
      <c r="J11" s="43"/>
      <c r="K11" s="46"/>
      <c r="L11" s="47"/>
    </row>
    <row r="12" ht="18" customHeight="1" spans="1:12">
      <c r="A12" s="10"/>
      <c r="B12" s="10"/>
      <c r="C12" s="18" t="s">
        <v>99</v>
      </c>
      <c r="D12" s="19"/>
      <c r="E12" s="19"/>
      <c r="F12" s="19"/>
      <c r="G12" s="20"/>
      <c r="H12" s="16">
        <f>SUM(H5:H11)</f>
        <v>150.48</v>
      </c>
      <c r="I12" s="41"/>
      <c r="J12" s="48">
        <f>SUM(J5:J11)</f>
        <v>158313</v>
      </c>
      <c r="K12" s="46"/>
      <c r="L12" s="47"/>
    </row>
    <row r="13" ht="30" customHeight="1" spans="1:12">
      <c r="A13" s="6" t="s">
        <v>138</v>
      </c>
      <c r="B13" s="6"/>
      <c r="C13" s="6"/>
      <c r="D13" s="6"/>
      <c r="E13" s="6"/>
      <c r="F13" s="6"/>
      <c r="G13" s="6"/>
      <c r="H13" s="6"/>
      <c r="I13" s="49"/>
      <c r="J13" s="6"/>
      <c r="K13" s="6"/>
      <c r="L13" s="6"/>
    </row>
    <row r="14" ht="26" customHeight="1" spans="1:12">
      <c r="A14" s="10" t="s">
        <v>101</v>
      </c>
      <c r="B14" s="11" t="s">
        <v>102</v>
      </c>
      <c r="C14" s="16" t="s">
        <v>103</v>
      </c>
      <c r="D14" s="16"/>
      <c r="E14" s="16"/>
      <c r="F14" s="16"/>
      <c r="G14" s="16" t="s">
        <v>104</v>
      </c>
      <c r="H14" s="12" t="s">
        <v>105</v>
      </c>
      <c r="I14" s="41" t="s">
        <v>88</v>
      </c>
      <c r="J14" s="41" t="s">
        <v>89</v>
      </c>
      <c r="K14" s="50" t="s">
        <v>106</v>
      </c>
      <c r="L14" s="42"/>
    </row>
    <row r="15" ht="25" customHeight="1" spans="1:12">
      <c r="A15" s="10">
        <v>1</v>
      </c>
      <c r="B15" s="10" t="s">
        <v>204</v>
      </c>
      <c r="C15" s="10" t="s">
        <v>671</v>
      </c>
      <c r="D15" s="10"/>
      <c r="E15" s="10"/>
      <c r="F15" s="10"/>
      <c r="G15" s="16" t="s">
        <v>109</v>
      </c>
      <c r="H15" s="12">
        <f>6*12.2</f>
        <v>73.2</v>
      </c>
      <c r="I15" s="43">
        <v>240</v>
      </c>
      <c r="J15" s="41">
        <f>H15*I15</f>
        <v>17568</v>
      </c>
      <c r="K15" s="51"/>
      <c r="L15" s="52"/>
    </row>
    <row r="16" ht="22" customHeight="1" spans="1:12">
      <c r="A16" s="10"/>
      <c r="B16" s="10"/>
      <c r="C16" s="10"/>
      <c r="D16" s="10"/>
      <c r="E16" s="10"/>
      <c r="F16" s="10"/>
      <c r="G16" s="16"/>
      <c r="H16" s="25"/>
      <c r="I16" s="43"/>
      <c r="J16" s="41"/>
      <c r="K16" s="51"/>
      <c r="L16" s="52"/>
    </row>
    <row r="17" ht="18" customHeight="1" spans="1:12">
      <c r="A17" s="18" t="s">
        <v>99</v>
      </c>
      <c r="B17" s="19"/>
      <c r="C17" s="19"/>
      <c r="D17" s="19"/>
      <c r="E17" s="19"/>
      <c r="F17" s="20"/>
      <c r="G17" s="12"/>
      <c r="H17" s="12"/>
      <c r="I17" s="41"/>
      <c r="J17" s="40">
        <f>SUM(J15:J16)</f>
        <v>17568</v>
      </c>
      <c r="K17" s="53"/>
      <c r="L17" s="54"/>
    </row>
    <row r="18" ht="18" customHeight="1" spans="1:12">
      <c r="A18" s="26" t="s">
        <v>115</v>
      </c>
      <c r="B18" s="27"/>
      <c r="C18" s="27"/>
      <c r="D18" s="27"/>
      <c r="E18" s="27"/>
      <c r="F18" s="28"/>
      <c r="G18" s="29"/>
      <c r="H18" s="29">
        <f>SUM(H15:H17)</f>
        <v>73.2</v>
      </c>
      <c r="I18" s="41"/>
      <c r="J18" s="40">
        <f>J12+J17</f>
        <v>175881</v>
      </c>
      <c r="K18" s="53"/>
      <c r="L18" s="54"/>
    </row>
    <row r="19" spans="1:12">
      <c r="A19" s="30"/>
      <c r="B19" s="30"/>
      <c r="C19" s="31"/>
      <c r="D19" s="32"/>
      <c r="E19" s="32"/>
      <c r="F19" s="32"/>
      <c r="G19" s="33" t="s">
        <v>116</v>
      </c>
      <c r="H19" s="33"/>
      <c r="I19" s="35"/>
      <c r="J19" s="33"/>
      <c r="K19" s="33"/>
      <c r="L19" s="33"/>
    </row>
    <row r="20" spans="1:12">
      <c r="A20" s="30"/>
      <c r="B20" s="34"/>
      <c r="C20" s="35"/>
      <c r="D20" s="36"/>
      <c r="E20" s="36"/>
      <c r="F20" s="36"/>
      <c r="G20" s="37">
        <v>44768</v>
      </c>
      <c r="H20" s="37"/>
      <c r="I20" s="35"/>
      <c r="J20" s="37"/>
      <c r="K20" s="37"/>
      <c r="L20" s="37"/>
    </row>
  </sheetData>
  <mergeCells count="38">
    <mergeCell ref="A1:L1"/>
    <mergeCell ref="C2:D2"/>
    <mergeCell ref="F2:G2"/>
    <mergeCell ref="I2:J2"/>
    <mergeCell ref="A3:L3"/>
    <mergeCell ref="C4:G4"/>
    <mergeCell ref="K4:L4"/>
    <mergeCell ref="C5:G5"/>
    <mergeCell ref="K5:L5"/>
    <mergeCell ref="C6:G6"/>
    <mergeCell ref="K6:L6"/>
    <mergeCell ref="C7:G7"/>
    <mergeCell ref="K7:L7"/>
    <mergeCell ref="C8:G8"/>
    <mergeCell ref="K8:L8"/>
    <mergeCell ref="C9:G9"/>
    <mergeCell ref="K9:L9"/>
    <mergeCell ref="C10:G10"/>
    <mergeCell ref="K10:L10"/>
    <mergeCell ref="C11:G11"/>
    <mergeCell ref="K11:L11"/>
    <mergeCell ref="C12:G12"/>
    <mergeCell ref="K12:L12"/>
    <mergeCell ref="A13:L13"/>
    <mergeCell ref="C14:F14"/>
    <mergeCell ref="K14:L14"/>
    <mergeCell ref="C15:F15"/>
    <mergeCell ref="K15:L15"/>
    <mergeCell ref="C16:F16"/>
    <mergeCell ref="K16:L16"/>
    <mergeCell ref="A17:F17"/>
    <mergeCell ref="K17:L17"/>
    <mergeCell ref="A18:F18"/>
    <mergeCell ref="K18:L18"/>
    <mergeCell ref="C19:D19"/>
    <mergeCell ref="G19:L19"/>
    <mergeCell ref="C20:D20"/>
    <mergeCell ref="G20:L20"/>
  </mergeCells>
  <printOptions horizontalCentered="1"/>
  <pageMargins left="0.314583333333333" right="0.314583333333333" top="0.786805555555556" bottom="0.708333333333333" header="0.5" footer="0.5"/>
  <pageSetup paperSize="9" orientation="landscape" horizontalDpi="600"/>
  <headerFooter>
    <oddFooter>&amp;C第 &amp;P 页，共 &amp;N 页</oddFooter>
  </headerFooter>
</worksheet>
</file>

<file path=xl/worksheets/sheet7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IA19"/>
  <sheetViews>
    <sheetView workbookViewId="0">
      <selection activeCell="E220" sqref="E220"/>
    </sheetView>
  </sheetViews>
  <sheetFormatPr defaultColWidth="9" defaultRowHeight="12.75"/>
  <cols>
    <col min="1" max="1" width="6.875" style="30" customWidth="1"/>
    <col min="2" max="2" width="9.5" style="30" customWidth="1"/>
    <col min="3" max="3" width="12.375" style="30" customWidth="1"/>
    <col min="4" max="4" width="12.625" style="60" customWidth="1"/>
    <col min="5" max="5" width="7.875" style="60" customWidth="1"/>
    <col min="6" max="6" width="11.625" style="60" customWidth="1"/>
    <col min="7" max="7" width="10.875" style="60" customWidth="1"/>
    <col min="8" max="8" width="14.375" style="60" customWidth="1"/>
    <col min="9" max="9" width="14.875" style="61" customWidth="1"/>
    <col min="10" max="10" width="17.125" style="30" customWidth="1"/>
    <col min="11" max="11" width="21.625" style="30" customWidth="1"/>
    <col min="12" max="12" width="13" style="30" customWidth="1"/>
    <col min="13" max="32" width="9" style="30"/>
    <col min="33" max="16384" width="5.625" style="30"/>
  </cols>
  <sheetData>
    <row r="1" s="58" customFormat="1" ht="30" customHeight="1" spans="1:227">
      <c r="A1" s="4" t="s">
        <v>74</v>
      </c>
      <c r="B1" s="5"/>
      <c r="C1" s="5"/>
      <c r="D1" s="5"/>
      <c r="E1" s="5"/>
      <c r="F1" s="5"/>
      <c r="G1" s="5"/>
      <c r="H1" s="5"/>
      <c r="I1" s="5"/>
      <c r="J1" s="5"/>
      <c r="K1" s="5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  <c r="AB1" s="66"/>
      <c r="AC1" s="66"/>
      <c r="AD1" s="66"/>
      <c r="AE1" s="66"/>
      <c r="AF1" s="66"/>
      <c r="AG1" s="66"/>
      <c r="AH1" s="66"/>
      <c r="AI1" s="66"/>
      <c r="AJ1" s="66"/>
      <c r="AK1" s="66"/>
      <c r="AL1" s="66"/>
      <c r="AM1" s="66"/>
      <c r="AN1" s="66"/>
      <c r="AO1" s="66"/>
      <c r="AP1" s="66"/>
      <c r="AQ1" s="66"/>
      <c r="AR1" s="66"/>
      <c r="AS1" s="66"/>
      <c r="AT1" s="66"/>
      <c r="AU1" s="66"/>
      <c r="AV1" s="66"/>
      <c r="AW1" s="66"/>
      <c r="AX1" s="66"/>
      <c r="AY1" s="66"/>
      <c r="AZ1" s="66"/>
      <c r="BA1" s="66"/>
      <c r="BB1" s="66"/>
      <c r="BC1" s="66"/>
      <c r="BD1" s="66"/>
      <c r="BE1" s="66"/>
      <c r="BF1" s="66"/>
      <c r="BG1" s="66"/>
      <c r="BH1" s="66"/>
      <c r="BI1" s="66"/>
      <c r="BJ1" s="66"/>
      <c r="BK1" s="66"/>
      <c r="BL1" s="66"/>
      <c r="BM1" s="66"/>
      <c r="BN1" s="66"/>
      <c r="BO1" s="66"/>
      <c r="BP1" s="66"/>
      <c r="BQ1" s="66"/>
      <c r="BR1" s="66"/>
      <c r="BS1" s="66"/>
      <c r="BT1" s="66"/>
      <c r="BU1" s="66"/>
      <c r="BV1" s="66"/>
      <c r="BW1" s="66"/>
      <c r="BX1" s="66"/>
      <c r="BY1" s="66"/>
      <c r="BZ1" s="66"/>
      <c r="CA1" s="66"/>
      <c r="CB1" s="66"/>
      <c r="CC1" s="66"/>
      <c r="CD1" s="66"/>
      <c r="CE1" s="66"/>
      <c r="CF1" s="66"/>
      <c r="CG1" s="66"/>
      <c r="CH1" s="66"/>
      <c r="CI1" s="66"/>
      <c r="CJ1" s="66"/>
      <c r="CK1" s="66"/>
      <c r="CL1" s="66"/>
      <c r="CM1" s="66"/>
      <c r="CN1" s="66"/>
      <c r="CO1" s="66"/>
      <c r="CP1" s="66"/>
      <c r="CQ1" s="66"/>
      <c r="CR1" s="66"/>
      <c r="CS1" s="66"/>
      <c r="CT1" s="66"/>
      <c r="CU1" s="66"/>
      <c r="CV1" s="66"/>
      <c r="CW1" s="66"/>
      <c r="CX1" s="66"/>
      <c r="CY1" s="66"/>
      <c r="CZ1" s="66"/>
      <c r="DA1" s="66"/>
      <c r="DB1" s="66"/>
      <c r="DC1" s="66"/>
      <c r="DD1" s="66"/>
      <c r="DE1" s="66"/>
      <c r="DF1" s="66"/>
      <c r="DG1" s="66"/>
      <c r="DH1" s="66"/>
      <c r="DI1" s="66"/>
      <c r="DJ1" s="66"/>
      <c r="DK1" s="66"/>
      <c r="DL1" s="66"/>
      <c r="DM1" s="66"/>
      <c r="DN1" s="66"/>
      <c r="DO1" s="66"/>
      <c r="DP1" s="66"/>
      <c r="DQ1" s="66"/>
      <c r="DR1" s="66"/>
      <c r="DS1" s="66"/>
      <c r="DT1" s="66"/>
      <c r="DU1" s="66"/>
      <c r="DV1" s="66"/>
      <c r="DW1" s="66"/>
      <c r="DX1" s="66"/>
      <c r="DY1" s="66"/>
      <c r="DZ1" s="66"/>
      <c r="EA1" s="66"/>
      <c r="EB1" s="66"/>
      <c r="EC1" s="66"/>
      <c r="ED1" s="66"/>
      <c r="EE1" s="66"/>
      <c r="EF1" s="66"/>
      <c r="EG1" s="66"/>
      <c r="EH1" s="66"/>
      <c r="EI1" s="66"/>
      <c r="EJ1" s="66"/>
      <c r="EK1" s="66"/>
      <c r="EL1" s="66"/>
      <c r="EM1" s="66"/>
      <c r="EN1" s="66"/>
      <c r="EO1" s="66"/>
      <c r="EP1" s="66"/>
      <c r="EQ1" s="66"/>
      <c r="ER1" s="66"/>
      <c r="ES1" s="66"/>
      <c r="ET1" s="66"/>
      <c r="EU1" s="66"/>
      <c r="EV1" s="66"/>
      <c r="EW1" s="66"/>
      <c r="EX1" s="66"/>
      <c r="EY1" s="66"/>
      <c r="EZ1" s="66"/>
      <c r="FA1" s="66"/>
      <c r="FB1" s="66"/>
      <c r="FC1" s="66"/>
      <c r="FD1" s="66"/>
      <c r="FE1" s="66"/>
      <c r="FF1" s="66"/>
      <c r="FG1" s="66"/>
      <c r="FH1" s="66"/>
      <c r="FI1" s="66"/>
      <c r="FJ1" s="66"/>
      <c r="FK1" s="66"/>
      <c r="FL1" s="66"/>
      <c r="FM1" s="66"/>
      <c r="FN1" s="66"/>
      <c r="FO1" s="66"/>
      <c r="FP1" s="66"/>
      <c r="FQ1" s="66"/>
      <c r="FR1" s="66"/>
      <c r="FS1" s="66"/>
      <c r="FT1" s="66"/>
      <c r="FU1" s="66"/>
      <c r="FV1" s="66"/>
      <c r="FW1" s="66"/>
      <c r="FX1" s="66"/>
      <c r="FY1" s="66"/>
      <c r="FZ1" s="66"/>
      <c r="GA1" s="66"/>
      <c r="GB1" s="66"/>
      <c r="GC1" s="66"/>
      <c r="GD1" s="66"/>
      <c r="GE1" s="66"/>
      <c r="GF1" s="66"/>
      <c r="GG1" s="66"/>
      <c r="GH1" s="66"/>
      <c r="GI1" s="66"/>
      <c r="GJ1" s="66"/>
      <c r="GK1" s="66"/>
      <c r="GL1" s="66"/>
      <c r="GM1" s="66"/>
      <c r="GN1" s="66"/>
      <c r="GO1" s="66"/>
      <c r="GP1" s="66"/>
      <c r="GQ1" s="66"/>
      <c r="GR1" s="66"/>
      <c r="GS1" s="66"/>
      <c r="GT1" s="66"/>
      <c r="GU1" s="66"/>
      <c r="GV1" s="66"/>
      <c r="GW1" s="66"/>
      <c r="GX1" s="66"/>
      <c r="GY1" s="66"/>
      <c r="GZ1" s="66"/>
      <c r="HA1" s="66"/>
      <c r="HB1" s="66"/>
      <c r="HC1" s="66"/>
      <c r="HD1" s="66"/>
      <c r="HE1" s="66"/>
      <c r="HF1" s="66"/>
      <c r="HG1" s="66"/>
      <c r="HH1" s="66"/>
      <c r="HI1" s="66"/>
      <c r="HJ1" s="66"/>
      <c r="HK1" s="66"/>
      <c r="HL1" s="66"/>
      <c r="HM1" s="66"/>
      <c r="HN1" s="66"/>
      <c r="HO1" s="66"/>
      <c r="HP1" s="66"/>
      <c r="HQ1" s="66"/>
      <c r="HR1" s="66"/>
      <c r="HS1" s="66"/>
    </row>
    <row r="2" s="30" customFormat="1" ht="26.1" customHeight="1" spans="1:234">
      <c r="A2" s="10" t="s">
        <v>75</v>
      </c>
      <c r="B2" s="7" t="s">
        <v>76</v>
      </c>
      <c r="C2" s="8" t="s">
        <v>672</v>
      </c>
      <c r="D2" s="7" t="s">
        <v>78</v>
      </c>
      <c r="E2" s="8" t="s">
        <v>79</v>
      </c>
      <c r="F2" s="8"/>
      <c r="G2" s="7" t="s">
        <v>80</v>
      </c>
      <c r="H2" s="10" t="s">
        <v>581</v>
      </c>
      <c r="I2" s="10"/>
      <c r="J2" s="7" t="s">
        <v>82</v>
      </c>
      <c r="K2" s="8">
        <v>3</v>
      </c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7"/>
      <c r="AD2" s="67"/>
      <c r="AE2" s="67"/>
      <c r="AF2" s="67"/>
      <c r="AG2" s="67"/>
      <c r="AH2" s="67"/>
      <c r="AI2" s="67"/>
      <c r="AJ2" s="67"/>
      <c r="AK2" s="67"/>
      <c r="AL2" s="67"/>
      <c r="AM2" s="67"/>
      <c r="AN2" s="67"/>
      <c r="AO2" s="67"/>
      <c r="AP2" s="67"/>
      <c r="AQ2" s="67"/>
      <c r="AR2" s="67"/>
      <c r="AS2" s="67"/>
      <c r="AT2" s="67"/>
      <c r="AU2" s="67"/>
      <c r="AV2" s="67"/>
      <c r="AW2" s="67"/>
      <c r="AX2" s="67"/>
      <c r="AY2" s="67"/>
      <c r="AZ2" s="67"/>
      <c r="BA2" s="67"/>
      <c r="BB2" s="67"/>
      <c r="BC2" s="67"/>
      <c r="BD2" s="67"/>
      <c r="BE2" s="67"/>
      <c r="BF2" s="67"/>
      <c r="BG2" s="67"/>
      <c r="BH2" s="67"/>
      <c r="BI2" s="67"/>
      <c r="BJ2" s="67"/>
      <c r="BK2" s="67"/>
      <c r="BL2" s="67"/>
      <c r="BM2" s="67"/>
      <c r="BN2" s="67"/>
      <c r="BO2" s="67"/>
      <c r="BP2" s="67"/>
      <c r="BQ2" s="67"/>
      <c r="BR2" s="67"/>
      <c r="BS2" s="67"/>
      <c r="BT2" s="67"/>
      <c r="BU2" s="67"/>
      <c r="BV2" s="67"/>
      <c r="BW2" s="67"/>
      <c r="BX2" s="67"/>
      <c r="BY2" s="67"/>
      <c r="BZ2" s="67"/>
      <c r="CA2" s="67"/>
      <c r="CB2" s="67"/>
      <c r="CC2" s="67"/>
      <c r="CD2" s="67"/>
      <c r="CE2" s="67"/>
      <c r="CF2" s="67"/>
      <c r="CG2" s="67"/>
      <c r="CH2" s="67"/>
      <c r="CI2" s="67"/>
      <c r="CJ2" s="67"/>
      <c r="CK2" s="67"/>
      <c r="CL2" s="67"/>
      <c r="CM2" s="67"/>
      <c r="CN2" s="67"/>
      <c r="CO2" s="67"/>
      <c r="CP2" s="67"/>
      <c r="CQ2" s="67"/>
      <c r="CR2" s="67"/>
      <c r="CS2" s="67"/>
      <c r="CT2" s="67"/>
      <c r="CU2" s="67"/>
      <c r="CV2" s="67"/>
      <c r="CW2" s="67"/>
      <c r="CX2" s="67"/>
      <c r="CY2" s="67"/>
      <c r="CZ2" s="67"/>
      <c r="DA2" s="67"/>
      <c r="DB2" s="67"/>
      <c r="DC2" s="67"/>
      <c r="DD2" s="67"/>
      <c r="DE2" s="67"/>
      <c r="DF2" s="67"/>
      <c r="DG2" s="67"/>
      <c r="DH2" s="67"/>
      <c r="DI2" s="67"/>
      <c r="DJ2" s="67"/>
      <c r="DK2" s="67"/>
      <c r="DL2" s="67"/>
      <c r="DM2" s="67"/>
      <c r="DN2" s="67"/>
      <c r="DO2" s="67"/>
      <c r="DP2" s="67"/>
      <c r="DQ2" s="67"/>
      <c r="DR2" s="67"/>
      <c r="DS2" s="67"/>
      <c r="DT2" s="67"/>
      <c r="DU2" s="67"/>
      <c r="DV2" s="67"/>
      <c r="DW2" s="67"/>
      <c r="DX2" s="67"/>
      <c r="DY2" s="67"/>
      <c r="DZ2" s="67"/>
      <c r="EA2" s="67"/>
      <c r="EB2" s="67"/>
      <c r="EC2" s="67"/>
      <c r="ED2" s="67"/>
      <c r="EE2" s="67"/>
      <c r="EF2" s="67"/>
      <c r="EG2" s="67"/>
      <c r="EH2" s="67"/>
      <c r="EI2" s="67"/>
      <c r="EJ2" s="67"/>
      <c r="EK2" s="67"/>
      <c r="EL2" s="67"/>
      <c r="EM2" s="67"/>
      <c r="EN2" s="67"/>
      <c r="EO2" s="67"/>
      <c r="EP2" s="67"/>
      <c r="EQ2" s="67"/>
      <c r="ER2" s="67"/>
      <c r="ES2" s="67"/>
      <c r="ET2" s="67"/>
      <c r="EU2" s="67"/>
      <c r="EV2" s="67"/>
      <c r="EW2" s="67"/>
      <c r="EX2" s="67"/>
      <c r="EY2" s="67"/>
      <c r="EZ2" s="67"/>
      <c r="FA2" s="67"/>
      <c r="FB2" s="67"/>
      <c r="FC2" s="67"/>
      <c r="FD2" s="67"/>
      <c r="FE2" s="67"/>
      <c r="FF2" s="67"/>
      <c r="FG2" s="67"/>
      <c r="FH2" s="67"/>
      <c r="FI2" s="67"/>
      <c r="FJ2" s="67"/>
      <c r="FK2" s="67"/>
      <c r="FL2" s="67"/>
      <c r="FM2" s="67"/>
      <c r="FN2" s="67"/>
      <c r="FO2" s="67"/>
      <c r="FP2" s="67"/>
      <c r="FQ2" s="67"/>
      <c r="FR2" s="67"/>
      <c r="FS2" s="67"/>
      <c r="FT2" s="67"/>
      <c r="FU2" s="67"/>
      <c r="FV2" s="67"/>
      <c r="FW2" s="67"/>
      <c r="FX2" s="67"/>
      <c r="FY2" s="67"/>
      <c r="FZ2" s="67"/>
      <c r="GA2" s="67"/>
      <c r="GB2" s="67"/>
      <c r="GC2" s="67"/>
      <c r="GD2" s="67"/>
      <c r="GE2" s="67"/>
      <c r="GF2" s="67"/>
      <c r="GG2" s="67"/>
      <c r="GH2" s="67"/>
      <c r="GI2" s="67"/>
      <c r="GJ2" s="67"/>
      <c r="GK2" s="67"/>
      <c r="GL2" s="67"/>
      <c r="GM2" s="67"/>
      <c r="GN2" s="67"/>
      <c r="GO2" s="67"/>
      <c r="GP2" s="67"/>
      <c r="GQ2" s="67"/>
      <c r="GR2" s="67"/>
      <c r="GS2" s="67"/>
      <c r="GT2" s="67"/>
      <c r="GU2" s="67"/>
      <c r="GV2" s="67"/>
      <c r="GW2" s="67"/>
      <c r="GX2" s="67"/>
      <c r="GY2" s="67"/>
      <c r="GZ2" s="67"/>
      <c r="HA2" s="67"/>
      <c r="HB2" s="67"/>
      <c r="HC2" s="67"/>
      <c r="HD2" s="67"/>
      <c r="HE2" s="67"/>
      <c r="HF2" s="67"/>
      <c r="HG2" s="67"/>
      <c r="HH2" s="67"/>
      <c r="HI2" s="67"/>
      <c r="HJ2" s="67"/>
      <c r="HK2" s="67"/>
      <c r="HL2" s="67"/>
      <c r="HM2" s="67"/>
      <c r="HN2" s="67"/>
      <c r="HO2" s="67"/>
      <c r="HP2" s="67"/>
      <c r="HQ2" s="67"/>
      <c r="HR2" s="67"/>
      <c r="HS2" s="67"/>
      <c r="HT2" s="67"/>
      <c r="HU2" s="67"/>
      <c r="HV2" s="67"/>
      <c r="HW2" s="67"/>
      <c r="HX2" s="67"/>
      <c r="HY2" s="67"/>
      <c r="HZ2" s="67"/>
    </row>
    <row r="3" s="30" customFormat="1" ht="22" customHeight="1" spans="1:235">
      <c r="A3" s="9" t="s">
        <v>83</v>
      </c>
      <c r="B3" s="9"/>
      <c r="C3" s="9"/>
      <c r="D3" s="9"/>
      <c r="E3" s="9"/>
      <c r="F3" s="9"/>
      <c r="G3" s="9"/>
      <c r="H3" s="9"/>
      <c r="I3" s="9"/>
      <c r="J3" s="9"/>
      <c r="K3" s="9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  <c r="AC3" s="67"/>
      <c r="AD3" s="67"/>
      <c r="AE3" s="67"/>
      <c r="AF3" s="67"/>
      <c r="AG3" s="67"/>
      <c r="AH3" s="67"/>
      <c r="AI3" s="67"/>
      <c r="AJ3" s="67"/>
      <c r="AK3" s="67"/>
      <c r="AL3" s="67"/>
      <c r="AM3" s="67"/>
      <c r="AN3" s="67"/>
      <c r="AO3" s="67"/>
      <c r="AP3" s="67"/>
      <c r="AQ3" s="67"/>
      <c r="AR3" s="67"/>
      <c r="AS3" s="67"/>
      <c r="AT3" s="67"/>
      <c r="AU3" s="67"/>
      <c r="AV3" s="67"/>
      <c r="AW3" s="67"/>
      <c r="AX3" s="67"/>
      <c r="AY3" s="67"/>
      <c r="AZ3" s="67"/>
      <c r="BA3" s="67"/>
      <c r="BB3" s="67"/>
      <c r="BC3" s="67"/>
      <c r="BD3" s="67"/>
      <c r="BE3" s="67"/>
      <c r="BF3" s="67"/>
      <c r="BG3" s="67"/>
      <c r="BH3" s="67"/>
      <c r="BI3" s="67"/>
      <c r="BJ3" s="67"/>
      <c r="BK3" s="67"/>
      <c r="BL3" s="67"/>
      <c r="BM3" s="67"/>
      <c r="BN3" s="67"/>
      <c r="BO3" s="67"/>
      <c r="BP3" s="67"/>
      <c r="BQ3" s="67"/>
      <c r="BR3" s="67"/>
      <c r="BS3" s="67"/>
      <c r="BT3" s="67"/>
      <c r="BU3" s="67"/>
      <c r="BV3" s="67"/>
      <c r="BW3" s="67"/>
      <c r="BX3" s="67"/>
      <c r="BY3" s="67"/>
      <c r="BZ3" s="67"/>
      <c r="CA3" s="67"/>
      <c r="CB3" s="67"/>
      <c r="CC3" s="67"/>
      <c r="CD3" s="67"/>
      <c r="CE3" s="67"/>
      <c r="CF3" s="67"/>
      <c r="CG3" s="67"/>
      <c r="CH3" s="67"/>
      <c r="CI3" s="67"/>
      <c r="CJ3" s="67"/>
      <c r="CK3" s="67"/>
      <c r="CL3" s="67"/>
      <c r="CM3" s="67"/>
      <c r="CN3" s="67"/>
      <c r="CO3" s="67"/>
      <c r="CP3" s="67"/>
      <c r="CQ3" s="67"/>
      <c r="CR3" s="67"/>
      <c r="CS3" s="67"/>
      <c r="CT3" s="67"/>
      <c r="CU3" s="67"/>
      <c r="CV3" s="67"/>
      <c r="CW3" s="67"/>
      <c r="CX3" s="67"/>
      <c r="CY3" s="67"/>
      <c r="CZ3" s="67"/>
      <c r="DA3" s="67"/>
      <c r="DB3" s="67"/>
      <c r="DC3" s="67"/>
      <c r="DD3" s="67"/>
      <c r="DE3" s="67"/>
      <c r="DF3" s="67"/>
      <c r="DG3" s="67"/>
      <c r="DH3" s="67"/>
      <c r="DI3" s="67"/>
      <c r="DJ3" s="67"/>
      <c r="DK3" s="67"/>
      <c r="DL3" s="67"/>
      <c r="DM3" s="67"/>
      <c r="DN3" s="67"/>
      <c r="DO3" s="67"/>
      <c r="DP3" s="67"/>
      <c r="DQ3" s="67"/>
      <c r="DR3" s="67"/>
      <c r="DS3" s="67"/>
      <c r="DT3" s="67"/>
      <c r="DU3" s="67"/>
      <c r="DV3" s="67"/>
      <c r="DW3" s="67"/>
      <c r="DX3" s="67"/>
      <c r="DY3" s="67"/>
      <c r="DZ3" s="67"/>
      <c r="EA3" s="67"/>
      <c r="EB3" s="67"/>
      <c r="EC3" s="67"/>
      <c r="ED3" s="67"/>
      <c r="EE3" s="67"/>
      <c r="EF3" s="67"/>
      <c r="EG3" s="67"/>
      <c r="EH3" s="67"/>
      <c r="EI3" s="67"/>
      <c r="EJ3" s="67"/>
      <c r="EK3" s="67"/>
      <c r="EL3" s="67"/>
      <c r="EM3" s="67"/>
      <c r="EN3" s="67"/>
      <c r="EO3" s="67"/>
      <c r="EP3" s="67"/>
      <c r="EQ3" s="67"/>
      <c r="ER3" s="67"/>
      <c r="ES3" s="67"/>
      <c r="ET3" s="67"/>
      <c r="EU3" s="67"/>
      <c r="EV3" s="67"/>
      <c r="EW3" s="67"/>
      <c r="EX3" s="67"/>
      <c r="EY3" s="67"/>
      <c r="EZ3" s="67"/>
      <c r="FA3" s="67"/>
      <c r="FB3" s="67"/>
      <c r="FC3" s="67"/>
      <c r="FD3" s="67"/>
      <c r="FE3" s="67"/>
      <c r="FF3" s="67"/>
      <c r="FG3" s="67"/>
      <c r="FH3" s="67"/>
      <c r="FI3" s="67"/>
      <c r="FJ3" s="67"/>
      <c r="FK3" s="67"/>
      <c r="FL3" s="67"/>
      <c r="FM3" s="67"/>
      <c r="FN3" s="67"/>
      <c r="FO3" s="67"/>
      <c r="FP3" s="67"/>
      <c r="FQ3" s="67"/>
      <c r="FR3" s="67"/>
      <c r="FS3" s="67"/>
      <c r="FT3" s="67"/>
      <c r="FU3" s="67"/>
      <c r="FV3" s="67"/>
      <c r="FW3" s="67"/>
      <c r="FX3" s="67"/>
      <c r="FY3" s="67"/>
      <c r="FZ3" s="67"/>
      <c r="GA3" s="67"/>
      <c r="GB3" s="67"/>
      <c r="GC3" s="67"/>
      <c r="GD3" s="67"/>
      <c r="GE3" s="67"/>
      <c r="GF3" s="67"/>
      <c r="GG3" s="67"/>
      <c r="GH3" s="67"/>
      <c r="GI3" s="67"/>
      <c r="GJ3" s="67"/>
      <c r="GK3" s="67"/>
      <c r="GL3" s="67"/>
      <c r="GM3" s="67"/>
      <c r="GN3" s="67"/>
      <c r="GO3" s="67"/>
      <c r="GP3" s="67"/>
      <c r="GQ3" s="67"/>
      <c r="GR3" s="67"/>
      <c r="GS3" s="67"/>
      <c r="GT3" s="67"/>
      <c r="GU3" s="67"/>
      <c r="GV3" s="67"/>
      <c r="GW3" s="67"/>
      <c r="GX3" s="67"/>
      <c r="GY3" s="67"/>
      <c r="GZ3" s="67"/>
      <c r="HA3" s="67"/>
      <c r="HB3" s="67"/>
      <c r="HC3" s="67"/>
      <c r="HD3" s="67"/>
      <c r="HE3" s="67"/>
      <c r="HF3" s="67"/>
      <c r="HG3" s="67"/>
      <c r="HH3" s="67"/>
      <c r="HI3" s="67"/>
      <c r="HJ3" s="67"/>
      <c r="HK3" s="67"/>
      <c r="HL3" s="67"/>
      <c r="HM3" s="67"/>
      <c r="HN3" s="67"/>
      <c r="HO3" s="67"/>
      <c r="HP3" s="67"/>
      <c r="HQ3" s="67"/>
      <c r="HR3" s="67"/>
      <c r="HS3" s="67"/>
      <c r="HT3" s="67"/>
      <c r="HU3" s="67"/>
      <c r="HV3" s="67"/>
      <c r="HW3" s="67"/>
      <c r="HX3" s="67"/>
      <c r="HY3" s="67"/>
      <c r="HZ3" s="67"/>
      <c r="IA3" s="67"/>
    </row>
    <row r="4" s="30" customFormat="1" ht="32" customHeight="1" spans="1:234">
      <c r="A4" s="10" t="s">
        <v>84</v>
      </c>
      <c r="B4" s="11" t="s">
        <v>85</v>
      </c>
      <c r="C4" s="11" t="s">
        <v>86</v>
      </c>
      <c r="D4" s="11"/>
      <c r="E4" s="11"/>
      <c r="F4" s="11"/>
      <c r="G4" s="11"/>
      <c r="H4" s="12" t="s">
        <v>87</v>
      </c>
      <c r="I4" s="11" t="s">
        <v>88</v>
      </c>
      <c r="J4" s="41" t="s">
        <v>89</v>
      </c>
      <c r="K4" s="68" t="s">
        <v>90</v>
      </c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67"/>
      <c r="Y4" s="67"/>
      <c r="Z4" s="67"/>
      <c r="AA4" s="67"/>
      <c r="AB4" s="67"/>
      <c r="AC4" s="67"/>
      <c r="AD4" s="67"/>
      <c r="AE4" s="67"/>
      <c r="AF4" s="67"/>
      <c r="AG4" s="67"/>
      <c r="AH4" s="67"/>
      <c r="AI4" s="67"/>
      <c r="AJ4" s="67"/>
      <c r="AK4" s="67"/>
      <c r="AL4" s="67"/>
      <c r="AM4" s="67"/>
      <c r="AN4" s="67"/>
      <c r="AO4" s="67"/>
      <c r="AP4" s="67"/>
      <c r="AQ4" s="67"/>
      <c r="AR4" s="67"/>
      <c r="AS4" s="67"/>
      <c r="AT4" s="67"/>
      <c r="AU4" s="67"/>
      <c r="AV4" s="67"/>
      <c r="AW4" s="67"/>
      <c r="AX4" s="67"/>
      <c r="AY4" s="67"/>
      <c r="AZ4" s="67"/>
      <c r="BA4" s="67"/>
      <c r="BB4" s="67"/>
      <c r="BC4" s="67"/>
      <c r="BD4" s="67"/>
      <c r="BE4" s="67"/>
      <c r="BF4" s="67"/>
      <c r="BG4" s="67"/>
      <c r="BH4" s="67"/>
      <c r="BI4" s="67"/>
      <c r="BJ4" s="67"/>
      <c r="BK4" s="67"/>
      <c r="BL4" s="67"/>
      <c r="BM4" s="67"/>
      <c r="BN4" s="67"/>
      <c r="BO4" s="67"/>
      <c r="BP4" s="67"/>
      <c r="BQ4" s="67"/>
      <c r="BR4" s="67"/>
      <c r="BS4" s="67"/>
      <c r="BT4" s="67"/>
      <c r="BU4" s="67"/>
      <c r="BV4" s="67"/>
      <c r="BW4" s="67"/>
      <c r="BX4" s="67"/>
      <c r="BY4" s="67"/>
      <c r="BZ4" s="67"/>
      <c r="CA4" s="67"/>
      <c r="CB4" s="67"/>
      <c r="CC4" s="67"/>
      <c r="CD4" s="67"/>
      <c r="CE4" s="67"/>
      <c r="CF4" s="67"/>
      <c r="CG4" s="67"/>
      <c r="CH4" s="67"/>
      <c r="CI4" s="67"/>
      <c r="CJ4" s="67"/>
      <c r="CK4" s="67"/>
      <c r="CL4" s="67"/>
      <c r="CM4" s="67"/>
      <c r="CN4" s="67"/>
      <c r="CO4" s="67"/>
      <c r="CP4" s="67"/>
      <c r="CQ4" s="67"/>
      <c r="CR4" s="67"/>
      <c r="CS4" s="67"/>
      <c r="CT4" s="67"/>
      <c r="CU4" s="67"/>
      <c r="CV4" s="67"/>
      <c r="CW4" s="67"/>
      <c r="CX4" s="67"/>
      <c r="CY4" s="67"/>
      <c r="CZ4" s="67"/>
      <c r="DA4" s="67"/>
      <c r="DB4" s="67"/>
      <c r="DC4" s="67"/>
      <c r="DD4" s="67"/>
      <c r="DE4" s="67"/>
      <c r="DF4" s="67"/>
      <c r="DG4" s="67"/>
      <c r="DH4" s="67"/>
      <c r="DI4" s="67"/>
      <c r="DJ4" s="67"/>
      <c r="DK4" s="67"/>
      <c r="DL4" s="67"/>
      <c r="DM4" s="67"/>
      <c r="DN4" s="67"/>
      <c r="DO4" s="67"/>
      <c r="DP4" s="67"/>
      <c r="DQ4" s="67"/>
      <c r="DR4" s="67"/>
      <c r="DS4" s="67"/>
      <c r="DT4" s="67"/>
      <c r="DU4" s="67"/>
      <c r="DV4" s="67"/>
      <c r="DW4" s="67"/>
      <c r="DX4" s="67"/>
      <c r="DY4" s="67"/>
      <c r="DZ4" s="67"/>
      <c r="EA4" s="67"/>
      <c r="EB4" s="67"/>
      <c r="EC4" s="67"/>
      <c r="ED4" s="67"/>
      <c r="EE4" s="67"/>
      <c r="EF4" s="67"/>
      <c r="EG4" s="67"/>
      <c r="EH4" s="67"/>
      <c r="EI4" s="67"/>
      <c r="EJ4" s="67"/>
      <c r="EK4" s="67"/>
      <c r="EL4" s="67"/>
      <c r="EM4" s="67"/>
      <c r="EN4" s="67"/>
      <c r="EO4" s="67"/>
      <c r="EP4" s="67"/>
      <c r="EQ4" s="67"/>
      <c r="ER4" s="67"/>
      <c r="ES4" s="67"/>
      <c r="ET4" s="67"/>
      <c r="EU4" s="67"/>
      <c r="EV4" s="67"/>
      <c r="EW4" s="67"/>
      <c r="EX4" s="67"/>
      <c r="EY4" s="67"/>
      <c r="EZ4" s="67"/>
      <c r="FA4" s="67"/>
      <c r="FB4" s="67"/>
      <c r="FC4" s="67"/>
      <c r="FD4" s="67"/>
      <c r="FE4" s="67"/>
      <c r="FF4" s="67"/>
      <c r="FG4" s="67"/>
      <c r="FH4" s="67"/>
      <c r="FI4" s="67"/>
      <c r="FJ4" s="67"/>
      <c r="FK4" s="67"/>
      <c r="FL4" s="67"/>
      <c r="FM4" s="67"/>
      <c r="FN4" s="67"/>
      <c r="FO4" s="67"/>
      <c r="FP4" s="67"/>
      <c r="FQ4" s="67"/>
      <c r="FR4" s="67"/>
      <c r="FS4" s="67"/>
      <c r="FT4" s="67"/>
      <c r="FU4" s="67"/>
      <c r="FV4" s="67"/>
      <c r="FW4" s="67"/>
      <c r="FX4" s="67"/>
      <c r="FY4" s="67"/>
      <c r="FZ4" s="67"/>
      <c r="GA4" s="67"/>
      <c r="GB4" s="67"/>
      <c r="GC4" s="67"/>
      <c r="GD4" s="67"/>
      <c r="GE4" s="67"/>
      <c r="GF4" s="67"/>
      <c r="GG4" s="67"/>
      <c r="GH4" s="67"/>
      <c r="GI4" s="67"/>
      <c r="GJ4" s="67"/>
      <c r="GK4" s="67"/>
      <c r="GL4" s="67"/>
      <c r="GM4" s="67"/>
      <c r="GN4" s="67"/>
      <c r="GO4" s="67"/>
      <c r="GP4" s="67"/>
      <c r="GQ4" s="67"/>
      <c r="GR4" s="67"/>
      <c r="GS4" s="67"/>
      <c r="GT4" s="67"/>
      <c r="GU4" s="67"/>
      <c r="GV4" s="67"/>
      <c r="GW4" s="67"/>
      <c r="GX4" s="67"/>
      <c r="GY4" s="67"/>
      <c r="GZ4" s="67"/>
      <c r="HA4" s="67"/>
      <c r="HB4" s="67"/>
      <c r="HC4" s="67"/>
      <c r="HD4" s="67"/>
      <c r="HE4" s="67"/>
      <c r="HF4" s="67"/>
      <c r="HG4" s="67"/>
      <c r="HH4" s="67"/>
      <c r="HI4" s="67"/>
      <c r="HJ4" s="67"/>
      <c r="HK4" s="67"/>
      <c r="HL4" s="67"/>
      <c r="HM4" s="67"/>
      <c r="HN4" s="67"/>
      <c r="HO4" s="67"/>
      <c r="HP4" s="67"/>
      <c r="HQ4" s="67"/>
      <c r="HR4" s="67"/>
      <c r="HS4" s="67"/>
      <c r="HT4" s="67"/>
      <c r="HU4" s="67"/>
      <c r="HV4" s="67"/>
      <c r="HW4" s="67"/>
      <c r="HX4" s="67"/>
      <c r="HY4" s="67"/>
      <c r="HZ4" s="67"/>
    </row>
    <row r="5" s="30" customFormat="1" ht="22" customHeight="1" spans="1:234">
      <c r="A5" s="10">
        <v>1</v>
      </c>
      <c r="B5" s="8" t="s">
        <v>673</v>
      </c>
      <c r="C5" s="13" t="s">
        <v>674</v>
      </c>
      <c r="D5" s="14"/>
      <c r="E5" s="14"/>
      <c r="F5" s="14"/>
      <c r="G5" s="15"/>
      <c r="H5" s="16">
        <f>12.13*7</f>
        <v>84.91</v>
      </c>
      <c r="I5" s="12">
        <v>758</v>
      </c>
      <c r="J5" s="43">
        <f>I5*H5</f>
        <v>64362</v>
      </c>
      <c r="K5" s="16" t="s">
        <v>675</v>
      </c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7"/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/>
      <c r="BI5" s="67"/>
      <c r="BJ5" s="67"/>
      <c r="BK5" s="67"/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67"/>
      <c r="BX5" s="67"/>
      <c r="BY5" s="67"/>
      <c r="BZ5" s="67"/>
      <c r="CA5" s="67"/>
      <c r="CB5" s="67"/>
      <c r="CC5" s="67"/>
      <c r="CD5" s="67"/>
      <c r="CE5" s="67"/>
      <c r="CF5" s="67"/>
      <c r="CG5" s="67"/>
      <c r="CH5" s="67"/>
      <c r="CI5" s="67"/>
      <c r="CJ5" s="67"/>
      <c r="CK5" s="67"/>
      <c r="CL5" s="67"/>
      <c r="CM5" s="67"/>
      <c r="CN5" s="67"/>
      <c r="CO5" s="67"/>
      <c r="CP5" s="67"/>
      <c r="CQ5" s="67"/>
      <c r="CR5" s="67"/>
      <c r="CS5" s="67"/>
      <c r="CT5" s="67"/>
      <c r="CU5" s="67"/>
      <c r="CV5" s="67"/>
      <c r="CW5" s="67"/>
      <c r="CX5" s="67"/>
      <c r="CY5" s="67"/>
      <c r="CZ5" s="67"/>
      <c r="DA5" s="67"/>
      <c r="DB5" s="67"/>
      <c r="DC5" s="67"/>
      <c r="DD5" s="67"/>
      <c r="DE5" s="67"/>
      <c r="DF5" s="67"/>
      <c r="DG5" s="67"/>
      <c r="DH5" s="67"/>
      <c r="DI5" s="67"/>
      <c r="DJ5" s="67"/>
      <c r="DK5" s="67"/>
      <c r="DL5" s="67"/>
      <c r="DM5" s="67"/>
      <c r="DN5" s="67"/>
      <c r="DO5" s="67"/>
      <c r="DP5" s="67"/>
      <c r="DQ5" s="67"/>
      <c r="DR5" s="67"/>
      <c r="DS5" s="67"/>
      <c r="DT5" s="67"/>
      <c r="DU5" s="67"/>
      <c r="DV5" s="67"/>
      <c r="DW5" s="67"/>
      <c r="DX5" s="67"/>
      <c r="DY5" s="67"/>
      <c r="DZ5" s="67"/>
      <c r="EA5" s="67"/>
      <c r="EB5" s="67"/>
      <c r="EC5" s="67"/>
      <c r="ED5" s="67"/>
      <c r="EE5" s="67"/>
      <c r="EF5" s="67"/>
      <c r="EG5" s="67"/>
      <c r="EH5" s="67"/>
      <c r="EI5" s="67"/>
      <c r="EJ5" s="67"/>
      <c r="EK5" s="67"/>
      <c r="EL5" s="67"/>
      <c r="EM5" s="67"/>
      <c r="EN5" s="67"/>
      <c r="EO5" s="67"/>
      <c r="EP5" s="67"/>
      <c r="EQ5" s="67"/>
      <c r="ER5" s="67"/>
      <c r="ES5" s="67"/>
      <c r="ET5" s="67"/>
      <c r="EU5" s="67"/>
      <c r="EV5" s="67"/>
      <c r="EW5" s="67"/>
      <c r="EX5" s="67"/>
      <c r="EY5" s="67"/>
      <c r="EZ5" s="67"/>
      <c r="FA5" s="67"/>
      <c r="FB5" s="67"/>
      <c r="FC5" s="67"/>
      <c r="FD5" s="67"/>
      <c r="FE5" s="67"/>
      <c r="FF5" s="67"/>
      <c r="FG5" s="67"/>
      <c r="FH5" s="67"/>
      <c r="FI5" s="67"/>
      <c r="FJ5" s="67"/>
      <c r="FK5" s="67"/>
      <c r="FL5" s="67"/>
      <c r="FM5" s="67"/>
      <c r="FN5" s="67"/>
      <c r="FO5" s="67"/>
      <c r="FP5" s="67"/>
      <c r="FQ5" s="67"/>
      <c r="FR5" s="67"/>
      <c r="FS5" s="67"/>
      <c r="FT5" s="67"/>
      <c r="FU5" s="67"/>
      <c r="FV5" s="67"/>
      <c r="FW5" s="67"/>
      <c r="FX5" s="67"/>
      <c r="FY5" s="67"/>
      <c r="FZ5" s="67"/>
      <c r="GA5" s="67"/>
      <c r="GB5" s="67"/>
      <c r="GC5" s="67"/>
      <c r="GD5" s="67"/>
      <c r="GE5" s="67"/>
      <c r="GF5" s="67"/>
      <c r="GG5" s="67"/>
      <c r="GH5" s="67"/>
      <c r="GI5" s="67"/>
      <c r="GJ5" s="67"/>
      <c r="GK5" s="67"/>
      <c r="GL5" s="67"/>
      <c r="GM5" s="67"/>
      <c r="GN5" s="67"/>
      <c r="GO5" s="67"/>
      <c r="GP5" s="67"/>
      <c r="GQ5" s="67"/>
      <c r="GR5" s="67"/>
      <c r="GS5" s="67"/>
      <c r="GT5" s="67"/>
      <c r="GU5" s="67"/>
      <c r="GV5" s="67"/>
      <c r="GW5" s="67"/>
      <c r="GX5" s="67"/>
      <c r="GY5" s="67"/>
      <c r="GZ5" s="67"/>
      <c r="HA5" s="67"/>
      <c r="HB5" s="67"/>
      <c r="HC5" s="67"/>
      <c r="HD5" s="67"/>
      <c r="HE5" s="67"/>
      <c r="HF5" s="67"/>
      <c r="HG5" s="67"/>
      <c r="HH5" s="67"/>
      <c r="HI5" s="67"/>
      <c r="HJ5" s="67"/>
      <c r="HK5" s="67"/>
      <c r="HL5" s="67"/>
      <c r="HM5" s="67"/>
      <c r="HN5" s="67"/>
      <c r="HO5" s="67"/>
      <c r="HP5" s="67"/>
      <c r="HQ5" s="67"/>
      <c r="HR5" s="67"/>
      <c r="HS5" s="67"/>
      <c r="HT5" s="67"/>
      <c r="HU5" s="67"/>
      <c r="HV5" s="67"/>
      <c r="HW5" s="67"/>
      <c r="HX5" s="67"/>
      <c r="HY5" s="67"/>
      <c r="HZ5" s="67"/>
    </row>
    <row r="6" s="30" customFormat="1" ht="22" customHeight="1" spans="1:234">
      <c r="A6" s="10">
        <v>2</v>
      </c>
      <c r="B6" s="8" t="s">
        <v>676</v>
      </c>
      <c r="C6" s="13" t="s">
        <v>677</v>
      </c>
      <c r="D6" s="14"/>
      <c r="E6" s="14"/>
      <c r="F6" s="14"/>
      <c r="G6" s="15"/>
      <c r="H6" s="16">
        <f>11*6.4</f>
        <v>70.4</v>
      </c>
      <c r="I6" s="12">
        <v>952</v>
      </c>
      <c r="J6" s="43">
        <f>I6*H6</f>
        <v>67021</v>
      </c>
      <c r="K6" s="16" t="s">
        <v>678</v>
      </c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67"/>
      <c r="AE6" s="67"/>
      <c r="AF6" s="67"/>
      <c r="AG6" s="67"/>
      <c r="AH6" s="67"/>
      <c r="AI6" s="67"/>
      <c r="AJ6" s="67"/>
      <c r="AK6" s="67"/>
      <c r="AL6" s="67"/>
      <c r="AM6" s="67"/>
      <c r="AN6" s="67"/>
      <c r="AO6" s="67"/>
      <c r="AP6" s="67"/>
      <c r="AQ6" s="67"/>
      <c r="AR6" s="67"/>
      <c r="AS6" s="67"/>
      <c r="AT6" s="67"/>
      <c r="AU6" s="67"/>
      <c r="AV6" s="67"/>
      <c r="AW6" s="67"/>
      <c r="AX6" s="67"/>
      <c r="AY6" s="67"/>
      <c r="AZ6" s="67"/>
      <c r="BA6" s="67"/>
      <c r="BB6" s="67"/>
      <c r="BC6" s="67"/>
      <c r="BD6" s="67"/>
      <c r="BE6" s="67"/>
      <c r="BF6" s="67"/>
      <c r="BG6" s="67"/>
      <c r="BH6" s="67"/>
      <c r="BI6" s="67"/>
      <c r="BJ6" s="67"/>
      <c r="BK6" s="67"/>
      <c r="BL6" s="67"/>
      <c r="BM6" s="67"/>
      <c r="BN6" s="67"/>
      <c r="BO6" s="67"/>
      <c r="BP6" s="67"/>
      <c r="BQ6" s="67"/>
      <c r="BR6" s="67"/>
      <c r="BS6" s="67"/>
      <c r="BT6" s="67"/>
      <c r="BU6" s="67"/>
      <c r="BV6" s="67"/>
      <c r="BW6" s="67"/>
      <c r="BX6" s="67"/>
      <c r="BY6" s="67"/>
      <c r="BZ6" s="67"/>
      <c r="CA6" s="67"/>
      <c r="CB6" s="67"/>
      <c r="CC6" s="67"/>
      <c r="CD6" s="67"/>
      <c r="CE6" s="67"/>
      <c r="CF6" s="67"/>
      <c r="CG6" s="67"/>
      <c r="CH6" s="67"/>
      <c r="CI6" s="67"/>
      <c r="CJ6" s="67"/>
      <c r="CK6" s="67"/>
      <c r="CL6" s="67"/>
      <c r="CM6" s="67"/>
      <c r="CN6" s="67"/>
      <c r="CO6" s="67"/>
      <c r="CP6" s="67"/>
      <c r="CQ6" s="67"/>
      <c r="CR6" s="67"/>
      <c r="CS6" s="67"/>
      <c r="CT6" s="67"/>
      <c r="CU6" s="67"/>
      <c r="CV6" s="67"/>
      <c r="CW6" s="67"/>
      <c r="CX6" s="67"/>
      <c r="CY6" s="67"/>
      <c r="CZ6" s="67"/>
      <c r="DA6" s="67"/>
      <c r="DB6" s="67"/>
      <c r="DC6" s="67"/>
      <c r="DD6" s="67"/>
      <c r="DE6" s="67"/>
      <c r="DF6" s="67"/>
      <c r="DG6" s="67"/>
      <c r="DH6" s="67"/>
      <c r="DI6" s="67"/>
      <c r="DJ6" s="67"/>
      <c r="DK6" s="67"/>
      <c r="DL6" s="67"/>
      <c r="DM6" s="67"/>
      <c r="DN6" s="67"/>
      <c r="DO6" s="67"/>
      <c r="DP6" s="67"/>
      <c r="DQ6" s="67"/>
      <c r="DR6" s="67"/>
      <c r="DS6" s="67"/>
      <c r="DT6" s="67"/>
      <c r="DU6" s="67"/>
      <c r="DV6" s="67"/>
      <c r="DW6" s="67"/>
      <c r="DX6" s="67"/>
      <c r="DY6" s="67"/>
      <c r="DZ6" s="67"/>
      <c r="EA6" s="67"/>
      <c r="EB6" s="67"/>
      <c r="EC6" s="67"/>
      <c r="ED6" s="67"/>
      <c r="EE6" s="67"/>
      <c r="EF6" s="67"/>
      <c r="EG6" s="67"/>
      <c r="EH6" s="67"/>
      <c r="EI6" s="67"/>
      <c r="EJ6" s="67"/>
      <c r="EK6" s="67"/>
      <c r="EL6" s="67"/>
      <c r="EM6" s="67"/>
      <c r="EN6" s="67"/>
      <c r="EO6" s="67"/>
      <c r="EP6" s="67"/>
      <c r="EQ6" s="67"/>
      <c r="ER6" s="67"/>
      <c r="ES6" s="67"/>
      <c r="ET6" s="67"/>
      <c r="EU6" s="67"/>
      <c r="EV6" s="67"/>
      <c r="EW6" s="67"/>
      <c r="EX6" s="67"/>
      <c r="EY6" s="67"/>
      <c r="EZ6" s="67"/>
      <c r="FA6" s="67"/>
      <c r="FB6" s="67"/>
      <c r="FC6" s="67"/>
      <c r="FD6" s="67"/>
      <c r="FE6" s="67"/>
      <c r="FF6" s="67"/>
      <c r="FG6" s="67"/>
      <c r="FH6" s="67"/>
      <c r="FI6" s="67"/>
      <c r="FJ6" s="67"/>
      <c r="FK6" s="67"/>
      <c r="FL6" s="67"/>
      <c r="FM6" s="67"/>
      <c r="FN6" s="67"/>
      <c r="FO6" s="67"/>
      <c r="FP6" s="67"/>
      <c r="FQ6" s="67"/>
      <c r="FR6" s="67"/>
      <c r="FS6" s="67"/>
      <c r="FT6" s="67"/>
      <c r="FU6" s="67"/>
      <c r="FV6" s="67"/>
      <c r="FW6" s="67"/>
      <c r="FX6" s="67"/>
      <c r="FY6" s="67"/>
      <c r="FZ6" s="67"/>
      <c r="GA6" s="67"/>
      <c r="GB6" s="67"/>
      <c r="GC6" s="67"/>
      <c r="GD6" s="67"/>
      <c r="GE6" s="67"/>
      <c r="GF6" s="67"/>
      <c r="GG6" s="67"/>
      <c r="GH6" s="67"/>
      <c r="GI6" s="67"/>
      <c r="GJ6" s="67"/>
      <c r="GK6" s="67"/>
      <c r="GL6" s="67"/>
      <c r="GM6" s="67"/>
      <c r="GN6" s="67"/>
      <c r="GO6" s="67"/>
      <c r="GP6" s="67"/>
      <c r="GQ6" s="67"/>
      <c r="GR6" s="67"/>
      <c r="GS6" s="67"/>
      <c r="GT6" s="67"/>
      <c r="GU6" s="67"/>
      <c r="GV6" s="67"/>
      <c r="GW6" s="67"/>
      <c r="GX6" s="67"/>
      <c r="GY6" s="67"/>
      <c r="GZ6" s="67"/>
      <c r="HA6" s="67"/>
      <c r="HB6" s="67"/>
      <c r="HC6" s="67"/>
      <c r="HD6" s="67"/>
      <c r="HE6" s="67"/>
      <c r="HF6" s="67"/>
      <c r="HG6" s="67"/>
      <c r="HH6" s="67"/>
      <c r="HI6" s="67"/>
      <c r="HJ6" s="67"/>
      <c r="HK6" s="67"/>
      <c r="HL6" s="67"/>
      <c r="HM6" s="67"/>
      <c r="HN6" s="67"/>
      <c r="HO6" s="67"/>
      <c r="HP6" s="67"/>
      <c r="HQ6" s="67"/>
      <c r="HR6" s="67"/>
      <c r="HS6" s="67"/>
      <c r="HT6" s="67"/>
      <c r="HU6" s="67"/>
      <c r="HV6" s="67"/>
      <c r="HW6" s="67"/>
      <c r="HX6" s="67"/>
      <c r="HY6" s="67"/>
      <c r="HZ6" s="67"/>
    </row>
    <row r="7" s="30" customFormat="1" ht="22" customHeight="1" spans="1:234">
      <c r="A7" s="10">
        <v>3</v>
      </c>
      <c r="B7" s="8" t="s">
        <v>679</v>
      </c>
      <c r="C7" s="13" t="s">
        <v>680</v>
      </c>
      <c r="D7" s="14"/>
      <c r="E7" s="14"/>
      <c r="F7" s="14"/>
      <c r="G7" s="15"/>
      <c r="H7" s="16">
        <f>4.75*3.6</f>
        <v>17.1</v>
      </c>
      <c r="I7" s="12">
        <v>520</v>
      </c>
      <c r="J7" s="43">
        <f>I7*H7</f>
        <v>8892</v>
      </c>
      <c r="K7" s="16" t="s">
        <v>681</v>
      </c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67"/>
      <c r="Y7" s="67"/>
      <c r="Z7" s="67"/>
      <c r="AA7" s="67"/>
      <c r="AB7" s="67"/>
      <c r="AC7" s="67"/>
      <c r="AD7" s="67"/>
      <c r="AE7" s="67"/>
      <c r="AF7" s="67"/>
      <c r="AG7" s="67"/>
      <c r="AH7" s="67"/>
      <c r="AI7" s="67"/>
      <c r="AJ7" s="67"/>
      <c r="AK7" s="67"/>
      <c r="AL7" s="67"/>
      <c r="AM7" s="67"/>
      <c r="AN7" s="67"/>
      <c r="AO7" s="67"/>
      <c r="AP7" s="67"/>
      <c r="AQ7" s="67"/>
      <c r="AR7" s="67"/>
      <c r="AS7" s="67"/>
      <c r="AT7" s="67"/>
      <c r="AU7" s="67"/>
      <c r="AV7" s="67"/>
      <c r="AW7" s="67"/>
      <c r="AX7" s="67"/>
      <c r="AY7" s="67"/>
      <c r="AZ7" s="67"/>
      <c r="BA7" s="67"/>
      <c r="BB7" s="67"/>
      <c r="BC7" s="67"/>
      <c r="BD7" s="67"/>
      <c r="BE7" s="67"/>
      <c r="BF7" s="67"/>
      <c r="BG7" s="67"/>
      <c r="BH7" s="67"/>
      <c r="BI7" s="67"/>
      <c r="BJ7" s="67"/>
      <c r="BK7" s="67"/>
      <c r="BL7" s="67"/>
      <c r="BM7" s="67"/>
      <c r="BN7" s="67"/>
      <c r="BO7" s="67"/>
      <c r="BP7" s="67"/>
      <c r="BQ7" s="67"/>
      <c r="BR7" s="67"/>
      <c r="BS7" s="67"/>
      <c r="BT7" s="67"/>
      <c r="BU7" s="67"/>
      <c r="BV7" s="67"/>
      <c r="BW7" s="67"/>
      <c r="BX7" s="67"/>
      <c r="BY7" s="67"/>
      <c r="BZ7" s="67"/>
      <c r="CA7" s="67"/>
      <c r="CB7" s="67"/>
      <c r="CC7" s="67"/>
      <c r="CD7" s="67"/>
      <c r="CE7" s="67"/>
      <c r="CF7" s="67"/>
      <c r="CG7" s="67"/>
      <c r="CH7" s="67"/>
      <c r="CI7" s="67"/>
      <c r="CJ7" s="67"/>
      <c r="CK7" s="67"/>
      <c r="CL7" s="67"/>
      <c r="CM7" s="67"/>
      <c r="CN7" s="67"/>
      <c r="CO7" s="67"/>
      <c r="CP7" s="67"/>
      <c r="CQ7" s="67"/>
      <c r="CR7" s="67"/>
      <c r="CS7" s="67"/>
      <c r="CT7" s="67"/>
      <c r="CU7" s="67"/>
      <c r="CV7" s="67"/>
      <c r="CW7" s="67"/>
      <c r="CX7" s="67"/>
      <c r="CY7" s="67"/>
      <c r="CZ7" s="67"/>
      <c r="DA7" s="67"/>
      <c r="DB7" s="67"/>
      <c r="DC7" s="67"/>
      <c r="DD7" s="67"/>
      <c r="DE7" s="67"/>
      <c r="DF7" s="67"/>
      <c r="DG7" s="67"/>
      <c r="DH7" s="67"/>
      <c r="DI7" s="67"/>
      <c r="DJ7" s="67"/>
      <c r="DK7" s="67"/>
      <c r="DL7" s="67"/>
      <c r="DM7" s="67"/>
      <c r="DN7" s="67"/>
      <c r="DO7" s="67"/>
      <c r="DP7" s="67"/>
      <c r="DQ7" s="67"/>
      <c r="DR7" s="67"/>
      <c r="DS7" s="67"/>
      <c r="DT7" s="67"/>
      <c r="DU7" s="67"/>
      <c r="DV7" s="67"/>
      <c r="DW7" s="67"/>
      <c r="DX7" s="67"/>
      <c r="DY7" s="67"/>
      <c r="DZ7" s="67"/>
      <c r="EA7" s="67"/>
      <c r="EB7" s="67"/>
      <c r="EC7" s="67"/>
      <c r="ED7" s="67"/>
      <c r="EE7" s="67"/>
      <c r="EF7" s="67"/>
      <c r="EG7" s="67"/>
      <c r="EH7" s="67"/>
      <c r="EI7" s="67"/>
      <c r="EJ7" s="67"/>
      <c r="EK7" s="67"/>
      <c r="EL7" s="67"/>
      <c r="EM7" s="67"/>
      <c r="EN7" s="67"/>
      <c r="EO7" s="67"/>
      <c r="EP7" s="67"/>
      <c r="EQ7" s="67"/>
      <c r="ER7" s="67"/>
      <c r="ES7" s="67"/>
      <c r="ET7" s="67"/>
      <c r="EU7" s="67"/>
      <c r="EV7" s="67"/>
      <c r="EW7" s="67"/>
      <c r="EX7" s="67"/>
      <c r="EY7" s="67"/>
      <c r="EZ7" s="67"/>
      <c r="FA7" s="67"/>
      <c r="FB7" s="67"/>
      <c r="FC7" s="67"/>
      <c r="FD7" s="67"/>
      <c r="FE7" s="67"/>
      <c r="FF7" s="67"/>
      <c r="FG7" s="67"/>
      <c r="FH7" s="67"/>
      <c r="FI7" s="67"/>
      <c r="FJ7" s="67"/>
      <c r="FK7" s="67"/>
      <c r="FL7" s="67"/>
      <c r="FM7" s="67"/>
      <c r="FN7" s="67"/>
      <c r="FO7" s="67"/>
      <c r="FP7" s="67"/>
      <c r="FQ7" s="67"/>
      <c r="FR7" s="67"/>
      <c r="FS7" s="67"/>
      <c r="FT7" s="67"/>
      <c r="FU7" s="67"/>
      <c r="FV7" s="67"/>
      <c r="FW7" s="67"/>
      <c r="FX7" s="67"/>
      <c r="FY7" s="67"/>
      <c r="FZ7" s="67"/>
      <c r="GA7" s="67"/>
      <c r="GB7" s="67"/>
      <c r="GC7" s="67"/>
      <c r="GD7" s="67"/>
      <c r="GE7" s="67"/>
      <c r="GF7" s="67"/>
      <c r="GG7" s="67"/>
      <c r="GH7" s="67"/>
      <c r="GI7" s="67"/>
      <c r="GJ7" s="67"/>
      <c r="GK7" s="67"/>
      <c r="GL7" s="67"/>
      <c r="GM7" s="67"/>
      <c r="GN7" s="67"/>
      <c r="GO7" s="67"/>
      <c r="GP7" s="67"/>
      <c r="GQ7" s="67"/>
      <c r="GR7" s="67"/>
      <c r="GS7" s="67"/>
      <c r="GT7" s="67"/>
      <c r="GU7" s="67"/>
      <c r="GV7" s="67"/>
      <c r="GW7" s="67"/>
      <c r="GX7" s="67"/>
      <c r="GY7" s="67"/>
      <c r="GZ7" s="67"/>
      <c r="HA7" s="67"/>
      <c r="HB7" s="67"/>
      <c r="HC7" s="67"/>
      <c r="HD7" s="67"/>
      <c r="HE7" s="67"/>
      <c r="HF7" s="67"/>
      <c r="HG7" s="67"/>
      <c r="HH7" s="67"/>
      <c r="HI7" s="67"/>
      <c r="HJ7" s="67"/>
      <c r="HK7" s="67"/>
      <c r="HL7" s="67"/>
      <c r="HM7" s="67"/>
      <c r="HN7" s="67"/>
      <c r="HO7" s="67"/>
      <c r="HP7" s="67"/>
      <c r="HQ7" s="67"/>
      <c r="HR7" s="67"/>
      <c r="HS7" s="67"/>
      <c r="HT7" s="67"/>
      <c r="HU7" s="67"/>
      <c r="HV7" s="67"/>
      <c r="HW7" s="67"/>
      <c r="HX7" s="67"/>
      <c r="HY7" s="67"/>
      <c r="HZ7" s="67"/>
    </row>
    <row r="8" s="30" customFormat="1" ht="22" customHeight="1" spans="1:234">
      <c r="A8" s="10"/>
      <c r="B8" s="10"/>
      <c r="C8" s="13"/>
      <c r="D8" s="14"/>
      <c r="E8" s="14"/>
      <c r="F8" s="14"/>
      <c r="G8" s="15"/>
      <c r="H8" s="16"/>
      <c r="I8" s="12"/>
      <c r="J8" s="43"/>
      <c r="K8" s="68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67"/>
      <c r="Y8" s="67"/>
      <c r="Z8" s="67"/>
      <c r="AA8" s="67"/>
      <c r="AB8" s="67"/>
      <c r="AC8" s="67"/>
      <c r="AD8" s="67"/>
      <c r="AE8" s="67"/>
      <c r="AF8" s="67"/>
      <c r="AG8" s="67"/>
      <c r="AH8" s="67"/>
      <c r="AI8" s="67"/>
      <c r="AJ8" s="67"/>
      <c r="AK8" s="67"/>
      <c r="AL8" s="67"/>
      <c r="AM8" s="67"/>
      <c r="AN8" s="67"/>
      <c r="AO8" s="67"/>
      <c r="AP8" s="67"/>
      <c r="AQ8" s="67"/>
      <c r="AR8" s="67"/>
      <c r="AS8" s="67"/>
      <c r="AT8" s="67"/>
      <c r="AU8" s="67"/>
      <c r="AV8" s="67"/>
      <c r="AW8" s="67"/>
      <c r="AX8" s="67"/>
      <c r="AY8" s="67"/>
      <c r="AZ8" s="67"/>
      <c r="BA8" s="67"/>
      <c r="BB8" s="67"/>
      <c r="BC8" s="67"/>
      <c r="BD8" s="67"/>
      <c r="BE8" s="67"/>
      <c r="BF8" s="67"/>
      <c r="BG8" s="67"/>
      <c r="BH8" s="67"/>
      <c r="BI8" s="67"/>
      <c r="BJ8" s="67"/>
      <c r="BK8" s="67"/>
      <c r="BL8" s="67"/>
      <c r="BM8" s="67"/>
      <c r="BN8" s="67"/>
      <c r="BO8" s="67"/>
      <c r="BP8" s="67"/>
      <c r="BQ8" s="67"/>
      <c r="BR8" s="67"/>
      <c r="BS8" s="67"/>
      <c r="BT8" s="67"/>
      <c r="BU8" s="67"/>
      <c r="BV8" s="67"/>
      <c r="BW8" s="67"/>
      <c r="BX8" s="67"/>
      <c r="BY8" s="67"/>
      <c r="BZ8" s="67"/>
      <c r="CA8" s="67"/>
      <c r="CB8" s="67"/>
      <c r="CC8" s="67"/>
      <c r="CD8" s="67"/>
      <c r="CE8" s="67"/>
      <c r="CF8" s="67"/>
      <c r="CG8" s="67"/>
      <c r="CH8" s="67"/>
      <c r="CI8" s="67"/>
      <c r="CJ8" s="67"/>
      <c r="CK8" s="67"/>
      <c r="CL8" s="67"/>
      <c r="CM8" s="67"/>
      <c r="CN8" s="67"/>
      <c r="CO8" s="67"/>
      <c r="CP8" s="67"/>
      <c r="CQ8" s="67"/>
      <c r="CR8" s="67"/>
      <c r="CS8" s="67"/>
      <c r="CT8" s="67"/>
      <c r="CU8" s="67"/>
      <c r="CV8" s="67"/>
      <c r="CW8" s="67"/>
      <c r="CX8" s="67"/>
      <c r="CY8" s="67"/>
      <c r="CZ8" s="67"/>
      <c r="DA8" s="67"/>
      <c r="DB8" s="67"/>
      <c r="DC8" s="67"/>
      <c r="DD8" s="67"/>
      <c r="DE8" s="67"/>
      <c r="DF8" s="67"/>
      <c r="DG8" s="67"/>
      <c r="DH8" s="67"/>
      <c r="DI8" s="67"/>
      <c r="DJ8" s="67"/>
      <c r="DK8" s="67"/>
      <c r="DL8" s="67"/>
      <c r="DM8" s="67"/>
      <c r="DN8" s="67"/>
      <c r="DO8" s="67"/>
      <c r="DP8" s="67"/>
      <c r="DQ8" s="67"/>
      <c r="DR8" s="67"/>
      <c r="DS8" s="67"/>
      <c r="DT8" s="67"/>
      <c r="DU8" s="67"/>
      <c r="DV8" s="67"/>
      <c r="DW8" s="67"/>
      <c r="DX8" s="67"/>
      <c r="DY8" s="67"/>
      <c r="DZ8" s="67"/>
      <c r="EA8" s="67"/>
      <c r="EB8" s="67"/>
      <c r="EC8" s="67"/>
      <c r="ED8" s="67"/>
      <c r="EE8" s="67"/>
      <c r="EF8" s="67"/>
      <c r="EG8" s="67"/>
      <c r="EH8" s="67"/>
      <c r="EI8" s="67"/>
      <c r="EJ8" s="67"/>
      <c r="EK8" s="67"/>
      <c r="EL8" s="67"/>
      <c r="EM8" s="67"/>
      <c r="EN8" s="67"/>
      <c r="EO8" s="67"/>
      <c r="EP8" s="67"/>
      <c r="EQ8" s="67"/>
      <c r="ER8" s="67"/>
      <c r="ES8" s="67"/>
      <c r="ET8" s="67"/>
      <c r="EU8" s="67"/>
      <c r="EV8" s="67"/>
      <c r="EW8" s="67"/>
      <c r="EX8" s="67"/>
      <c r="EY8" s="67"/>
      <c r="EZ8" s="67"/>
      <c r="FA8" s="67"/>
      <c r="FB8" s="67"/>
      <c r="FC8" s="67"/>
      <c r="FD8" s="67"/>
      <c r="FE8" s="67"/>
      <c r="FF8" s="67"/>
      <c r="FG8" s="67"/>
      <c r="FH8" s="67"/>
      <c r="FI8" s="67"/>
      <c r="FJ8" s="67"/>
      <c r="FK8" s="67"/>
      <c r="FL8" s="67"/>
      <c r="FM8" s="67"/>
      <c r="FN8" s="67"/>
      <c r="FO8" s="67"/>
      <c r="FP8" s="67"/>
      <c r="FQ8" s="67"/>
      <c r="FR8" s="67"/>
      <c r="FS8" s="67"/>
      <c r="FT8" s="67"/>
      <c r="FU8" s="67"/>
      <c r="FV8" s="67"/>
      <c r="FW8" s="67"/>
      <c r="FX8" s="67"/>
      <c r="FY8" s="67"/>
      <c r="FZ8" s="67"/>
      <c r="GA8" s="67"/>
      <c r="GB8" s="67"/>
      <c r="GC8" s="67"/>
      <c r="GD8" s="67"/>
      <c r="GE8" s="67"/>
      <c r="GF8" s="67"/>
      <c r="GG8" s="67"/>
      <c r="GH8" s="67"/>
      <c r="GI8" s="67"/>
      <c r="GJ8" s="67"/>
      <c r="GK8" s="67"/>
      <c r="GL8" s="67"/>
      <c r="GM8" s="67"/>
      <c r="GN8" s="67"/>
      <c r="GO8" s="67"/>
      <c r="GP8" s="67"/>
      <c r="GQ8" s="67"/>
      <c r="GR8" s="67"/>
      <c r="GS8" s="67"/>
      <c r="GT8" s="67"/>
      <c r="GU8" s="67"/>
      <c r="GV8" s="67"/>
      <c r="GW8" s="67"/>
      <c r="GX8" s="67"/>
      <c r="GY8" s="67"/>
      <c r="GZ8" s="67"/>
      <c r="HA8" s="67"/>
      <c r="HB8" s="67"/>
      <c r="HC8" s="67"/>
      <c r="HD8" s="67"/>
      <c r="HE8" s="67"/>
      <c r="HF8" s="67"/>
      <c r="HG8" s="67"/>
      <c r="HH8" s="67"/>
      <c r="HI8" s="67"/>
      <c r="HJ8" s="67"/>
      <c r="HK8" s="67"/>
      <c r="HL8" s="67"/>
      <c r="HM8" s="67"/>
      <c r="HN8" s="67"/>
      <c r="HO8" s="67"/>
      <c r="HP8" s="67"/>
      <c r="HQ8" s="67"/>
      <c r="HR8" s="67"/>
      <c r="HS8" s="67"/>
      <c r="HT8" s="67"/>
      <c r="HU8" s="67"/>
      <c r="HV8" s="67"/>
      <c r="HW8" s="67"/>
      <c r="HX8" s="67"/>
      <c r="HY8" s="67"/>
      <c r="HZ8" s="67"/>
    </row>
    <row r="9" s="30" customFormat="1" ht="22" customHeight="1" spans="1:234">
      <c r="A9" s="10"/>
      <c r="B9" s="10"/>
      <c r="C9" s="18" t="s">
        <v>99</v>
      </c>
      <c r="D9" s="19"/>
      <c r="E9" s="19"/>
      <c r="F9" s="19"/>
      <c r="G9" s="20"/>
      <c r="H9" s="16">
        <f>SUM(H5:H8)</f>
        <v>172.41</v>
      </c>
      <c r="I9" s="12"/>
      <c r="J9" s="43">
        <f>SUM(J5:J8)</f>
        <v>140275</v>
      </c>
      <c r="K9" s="68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67"/>
      <c r="Y9" s="67"/>
      <c r="Z9" s="67"/>
      <c r="AA9" s="67"/>
      <c r="AB9" s="67"/>
      <c r="AC9" s="67"/>
      <c r="AD9" s="67"/>
      <c r="AE9" s="67"/>
      <c r="AF9" s="67"/>
      <c r="AG9" s="67"/>
      <c r="AH9" s="67"/>
      <c r="AI9" s="67"/>
      <c r="AJ9" s="67"/>
      <c r="AK9" s="67"/>
      <c r="AL9" s="67"/>
      <c r="AM9" s="67"/>
      <c r="AN9" s="67"/>
      <c r="AO9" s="67"/>
      <c r="AP9" s="67"/>
      <c r="AQ9" s="67"/>
      <c r="AR9" s="67"/>
      <c r="AS9" s="67"/>
      <c r="AT9" s="67"/>
      <c r="AU9" s="67"/>
      <c r="AV9" s="67"/>
      <c r="AW9" s="67"/>
      <c r="AX9" s="67"/>
      <c r="AY9" s="67"/>
      <c r="AZ9" s="67"/>
      <c r="BA9" s="67"/>
      <c r="BB9" s="67"/>
      <c r="BC9" s="67"/>
      <c r="BD9" s="67"/>
      <c r="BE9" s="67"/>
      <c r="BF9" s="67"/>
      <c r="BG9" s="67"/>
      <c r="BH9" s="67"/>
      <c r="BI9" s="67"/>
      <c r="BJ9" s="67"/>
      <c r="BK9" s="67"/>
      <c r="BL9" s="67"/>
      <c r="BM9" s="67"/>
      <c r="BN9" s="67"/>
      <c r="BO9" s="67"/>
      <c r="BP9" s="67"/>
      <c r="BQ9" s="67"/>
      <c r="BR9" s="67"/>
      <c r="BS9" s="67"/>
      <c r="BT9" s="67"/>
      <c r="BU9" s="67"/>
      <c r="BV9" s="67"/>
      <c r="BW9" s="67"/>
      <c r="BX9" s="67"/>
      <c r="BY9" s="67"/>
      <c r="BZ9" s="67"/>
      <c r="CA9" s="67"/>
      <c r="CB9" s="67"/>
      <c r="CC9" s="67"/>
      <c r="CD9" s="67"/>
      <c r="CE9" s="67"/>
      <c r="CF9" s="67"/>
      <c r="CG9" s="67"/>
      <c r="CH9" s="67"/>
      <c r="CI9" s="67"/>
      <c r="CJ9" s="67"/>
      <c r="CK9" s="67"/>
      <c r="CL9" s="67"/>
      <c r="CM9" s="67"/>
      <c r="CN9" s="67"/>
      <c r="CO9" s="67"/>
      <c r="CP9" s="67"/>
      <c r="CQ9" s="67"/>
      <c r="CR9" s="67"/>
      <c r="CS9" s="67"/>
      <c r="CT9" s="67"/>
      <c r="CU9" s="67"/>
      <c r="CV9" s="67"/>
      <c r="CW9" s="67"/>
      <c r="CX9" s="67"/>
      <c r="CY9" s="67"/>
      <c r="CZ9" s="67"/>
      <c r="DA9" s="67"/>
      <c r="DB9" s="67"/>
      <c r="DC9" s="67"/>
      <c r="DD9" s="67"/>
      <c r="DE9" s="67"/>
      <c r="DF9" s="67"/>
      <c r="DG9" s="67"/>
      <c r="DH9" s="67"/>
      <c r="DI9" s="67"/>
      <c r="DJ9" s="67"/>
      <c r="DK9" s="67"/>
      <c r="DL9" s="67"/>
      <c r="DM9" s="67"/>
      <c r="DN9" s="67"/>
      <c r="DO9" s="67"/>
      <c r="DP9" s="67"/>
      <c r="DQ9" s="67"/>
      <c r="DR9" s="67"/>
      <c r="DS9" s="67"/>
      <c r="DT9" s="67"/>
      <c r="DU9" s="67"/>
      <c r="DV9" s="67"/>
      <c r="DW9" s="67"/>
      <c r="DX9" s="67"/>
      <c r="DY9" s="67"/>
      <c r="DZ9" s="67"/>
      <c r="EA9" s="67"/>
      <c r="EB9" s="67"/>
      <c r="EC9" s="67"/>
      <c r="ED9" s="67"/>
      <c r="EE9" s="67"/>
      <c r="EF9" s="67"/>
      <c r="EG9" s="67"/>
      <c r="EH9" s="67"/>
      <c r="EI9" s="67"/>
      <c r="EJ9" s="67"/>
      <c r="EK9" s="67"/>
      <c r="EL9" s="67"/>
      <c r="EM9" s="67"/>
      <c r="EN9" s="67"/>
      <c r="EO9" s="67"/>
      <c r="EP9" s="67"/>
      <c r="EQ9" s="67"/>
      <c r="ER9" s="67"/>
      <c r="ES9" s="67"/>
      <c r="ET9" s="67"/>
      <c r="EU9" s="67"/>
      <c r="EV9" s="67"/>
      <c r="EW9" s="67"/>
      <c r="EX9" s="67"/>
      <c r="EY9" s="67"/>
      <c r="EZ9" s="67"/>
      <c r="FA9" s="67"/>
      <c r="FB9" s="67"/>
      <c r="FC9" s="67"/>
      <c r="FD9" s="67"/>
      <c r="FE9" s="67"/>
      <c r="FF9" s="67"/>
      <c r="FG9" s="67"/>
      <c r="FH9" s="67"/>
      <c r="FI9" s="67"/>
      <c r="FJ9" s="67"/>
      <c r="FK9" s="67"/>
      <c r="FL9" s="67"/>
      <c r="FM9" s="67"/>
      <c r="FN9" s="67"/>
      <c r="FO9" s="67"/>
      <c r="FP9" s="67"/>
      <c r="FQ9" s="67"/>
      <c r="FR9" s="67"/>
      <c r="FS9" s="67"/>
      <c r="FT9" s="67"/>
      <c r="FU9" s="67"/>
      <c r="FV9" s="67"/>
      <c r="FW9" s="67"/>
      <c r="FX9" s="67"/>
      <c r="FY9" s="67"/>
      <c r="FZ9" s="67"/>
      <c r="GA9" s="67"/>
      <c r="GB9" s="67"/>
      <c r="GC9" s="67"/>
      <c r="GD9" s="67"/>
      <c r="GE9" s="67"/>
      <c r="GF9" s="67"/>
      <c r="GG9" s="67"/>
      <c r="GH9" s="67"/>
      <c r="GI9" s="67"/>
      <c r="GJ9" s="67"/>
      <c r="GK9" s="67"/>
      <c r="GL9" s="67"/>
      <c r="GM9" s="67"/>
      <c r="GN9" s="67"/>
      <c r="GO9" s="67"/>
      <c r="GP9" s="67"/>
      <c r="GQ9" s="67"/>
      <c r="GR9" s="67"/>
      <c r="GS9" s="67"/>
      <c r="GT9" s="67"/>
      <c r="GU9" s="67"/>
      <c r="GV9" s="67"/>
      <c r="GW9" s="67"/>
      <c r="GX9" s="67"/>
      <c r="GY9" s="67"/>
      <c r="GZ9" s="67"/>
      <c r="HA9" s="67"/>
      <c r="HB9" s="67"/>
      <c r="HC9" s="67"/>
      <c r="HD9" s="67"/>
      <c r="HE9" s="67"/>
      <c r="HF9" s="67"/>
      <c r="HG9" s="67"/>
      <c r="HH9" s="67"/>
      <c r="HI9" s="67"/>
      <c r="HJ9" s="67"/>
      <c r="HK9" s="67"/>
      <c r="HL9" s="67"/>
      <c r="HM9" s="67"/>
      <c r="HN9" s="67"/>
      <c r="HO9" s="67"/>
      <c r="HP9" s="67"/>
      <c r="HQ9" s="67"/>
      <c r="HR9" s="67"/>
      <c r="HS9" s="67"/>
      <c r="HT9" s="67"/>
      <c r="HU9" s="67"/>
      <c r="HV9" s="67"/>
      <c r="HW9" s="67"/>
      <c r="HX9" s="67"/>
      <c r="HY9" s="67"/>
      <c r="HZ9" s="67"/>
    </row>
    <row r="10" s="59" customFormat="1" ht="22" customHeight="1" spans="1:11">
      <c r="A10" s="71" t="s">
        <v>100</v>
      </c>
      <c r="B10" s="23"/>
      <c r="C10" s="23"/>
      <c r="D10" s="23"/>
      <c r="E10" s="23"/>
      <c r="F10" s="23"/>
      <c r="G10" s="23"/>
      <c r="H10" s="65"/>
      <c r="I10" s="65"/>
      <c r="J10" s="65"/>
      <c r="K10" s="70"/>
    </row>
    <row r="11" s="30" customFormat="1" ht="22" customHeight="1" spans="1:11">
      <c r="A11" s="10" t="s">
        <v>101</v>
      </c>
      <c r="B11" s="11" t="s">
        <v>102</v>
      </c>
      <c r="C11" s="16" t="s">
        <v>103</v>
      </c>
      <c r="D11" s="16"/>
      <c r="E11" s="16"/>
      <c r="F11" s="16"/>
      <c r="G11" s="16" t="s">
        <v>104</v>
      </c>
      <c r="H11" s="12" t="s">
        <v>105</v>
      </c>
      <c r="I11" s="11" t="s">
        <v>88</v>
      </c>
      <c r="J11" s="41" t="s">
        <v>89</v>
      </c>
      <c r="K11" s="10" t="s">
        <v>106</v>
      </c>
    </row>
    <row r="12" s="30" customFormat="1" ht="18" customHeight="1" spans="1:234">
      <c r="A12" s="10">
        <v>1</v>
      </c>
      <c r="B12" s="10" t="s">
        <v>204</v>
      </c>
      <c r="C12" s="10" t="s">
        <v>682</v>
      </c>
      <c r="D12" s="10"/>
      <c r="E12" s="10"/>
      <c r="F12" s="10"/>
      <c r="G12" s="16" t="s">
        <v>109</v>
      </c>
      <c r="H12" s="12">
        <f>5.45*3.95</f>
        <v>21.53</v>
      </c>
      <c r="I12" s="25">
        <v>165</v>
      </c>
      <c r="J12" s="41">
        <f>I12*H12</f>
        <v>3552</v>
      </c>
      <c r="K12" s="68"/>
      <c r="L12" s="67"/>
      <c r="M12" s="67"/>
      <c r="N12" s="67"/>
      <c r="O12" s="67"/>
      <c r="P12" s="67"/>
      <c r="Q12" s="67"/>
      <c r="R12" s="67"/>
      <c r="S12" s="67"/>
      <c r="T12" s="67"/>
      <c r="U12" s="67"/>
      <c r="V12" s="67"/>
      <c r="W12" s="67"/>
      <c r="X12" s="67"/>
      <c r="Y12" s="67"/>
      <c r="Z12" s="67"/>
      <c r="AA12" s="67"/>
      <c r="AB12" s="67"/>
      <c r="AC12" s="67"/>
      <c r="AD12" s="67"/>
      <c r="AE12" s="67"/>
      <c r="AF12" s="67"/>
      <c r="AG12" s="67"/>
      <c r="AH12" s="67"/>
      <c r="AI12" s="67"/>
      <c r="AJ12" s="67"/>
      <c r="AK12" s="67"/>
      <c r="AL12" s="67"/>
      <c r="AM12" s="67"/>
      <c r="AN12" s="67"/>
      <c r="AO12" s="67"/>
      <c r="AP12" s="67"/>
      <c r="AQ12" s="67"/>
      <c r="AR12" s="67"/>
      <c r="AS12" s="67"/>
      <c r="AT12" s="67"/>
      <c r="AU12" s="67"/>
      <c r="AV12" s="67"/>
      <c r="AW12" s="67"/>
      <c r="AX12" s="67"/>
      <c r="AY12" s="67"/>
      <c r="AZ12" s="67"/>
      <c r="BA12" s="67"/>
      <c r="BB12" s="67"/>
      <c r="BC12" s="67"/>
      <c r="BD12" s="67"/>
      <c r="BE12" s="67"/>
      <c r="BF12" s="67"/>
      <c r="BG12" s="67"/>
      <c r="BH12" s="67"/>
      <c r="BI12" s="67"/>
      <c r="BJ12" s="67"/>
      <c r="BK12" s="67"/>
      <c r="BL12" s="67"/>
      <c r="BM12" s="67"/>
      <c r="BN12" s="67"/>
      <c r="BO12" s="67"/>
      <c r="BP12" s="67"/>
      <c r="BQ12" s="67"/>
      <c r="BR12" s="67"/>
      <c r="BS12" s="67"/>
      <c r="BT12" s="67"/>
      <c r="BU12" s="67"/>
      <c r="BV12" s="67"/>
      <c r="BW12" s="67"/>
      <c r="BX12" s="67"/>
      <c r="BY12" s="67"/>
      <c r="BZ12" s="67"/>
      <c r="CA12" s="67"/>
      <c r="CB12" s="67"/>
      <c r="CC12" s="67"/>
      <c r="CD12" s="67"/>
      <c r="CE12" s="67"/>
      <c r="CF12" s="67"/>
      <c r="CG12" s="67"/>
      <c r="CH12" s="67"/>
      <c r="CI12" s="67"/>
      <c r="CJ12" s="67"/>
      <c r="CK12" s="67"/>
      <c r="CL12" s="67"/>
      <c r="CM12" s="67"/>
      <c r="CN12" s="67"/>
      <c r="CO12" s="67"/>
      <c r="CP12" s="67"/>
      <c r="CQ12" s="67"/>
      <c r="CR12" s="67"/>
      <c r="CS12" s="67"/>
      <c r="CT12" s="67"/>
      <c r="CU12" s="67"/>
      <c r="CV12" s="67"/>
      <c r="CW12" s="67"/>
      <c r="CX12" s="67"/>
      <c r="CY12" s="67"/>
      <c r="CZ12" s="67"/>
      <c r="DA12" s="67"/>
      <c r="DB12" s="67"/>
      <c r="DC12" s="67"/>
      <c r="DD12" s="67"/>
      <c r="DE12" s="67"/>
      <c r="DF12" s="67"/>
      <c r="DG12" s="67"/>
      <c r="DH12" s="67"/>
      <c r="DI12" s="67"/>
      <c r="DJ12" s="67"/>
      <c r="DK12" s="67"/>
      <c r="DL12" s="67"/>
      <c r="DM12" s="67"/>
      <c r="DN12" s="67"/>
      <c r="DO12" s="67"/>
      <c r="DP12" s="67"/>
      <c r="DQ12" s="67"/>
      <c r="DR12" s="67"/>
      <c r="DS12" s="67"/>
      <c r="DT12" s="67"/>
      <c r="DU12" s="67"/>
      <c r="DV12" s="67"/>
      <c r="DW12" s="67"/>
      <c r="DX12" s="67"/>
      <c r="DY12" s="67"/>
      <c r="DZ12" s="67"/>
      <c r="EA12" s="67"/>
      <c r="EB12" s="67"/>
      <c r="EC12" s="67"/>
      <c r="ED12" s="67"/>
      <c r="EE12" s="67"/>
      <c r="EF12" s="67"/>
      <c r="EG12" s="67"/>
      <c r="EH12" s="67"/>
      <c r="EI12" s="67"/>
      <c r="EJ12" s="67"/>
      <c r="EK12" s="67"/>
      <c r="EL12" s="67"/>
      <c r="EM12" s="67"/>
      <c r="EN12" s="67"/>
      <c r="EO12" s="67"/>
      <c r="EP12" s="67"/>
      <c r="EQ12" s="67"/>
      <c r="ER12" s="67"/>
      <c r="ES12" s="67"/>
      <c r="ET12" s="67"/>
      <c r="EU12" s="67"/>
      <c r="EV12" s="67"/>
      <c r="EW12" s="67"/>
      <c r="EX12" s="67"/>
      <c r="EY12" s="67"/>
      <c r="EZ12" s="67"/>
      <c r="FA12" s="67"/>
      <c r="FB12" s="67"/>
      <c r="FC12" s="67"/>
      <c r="FD12" s="67"/>
      <c r="FE12" s="67"/>
      <c r="FF12" s="67"/>
      <c r="FG12" s="67"/>
      <c r="FH12" s="67"/>
      <c r="FI12" s="67"/>
      <c r="FJ12" s="67"/>
      <c r="FK12" s="67"/>
      <c r="FL12" s="67"/>
      <c r="FM12" s="67"/>
      <c r="FN12" s="67"/>
      <c r="FO12" s="67"/>
      <c r="FP12" s="67"/>
      <c r="FQ12" s="67"/>
      <c r="FR12" s="67"/>
      <c r="FS12" s="67"/>
      <c r="FT12" s="67"/>
      <c r="FU12" s="67"/>
      <c r="FV12" s="67"/>
      <c r="FW12" s="67"/>
      <c r="FX12" s="67"/>
      <c r="FY12" s="67"/>
      <c r="FZ12" s="67"/>
      <c r="GA12" s="67"/>
      <c r="GB12" s="67"/>
      <c r="GC12" s="67"/>
      <c r="GD12" s="67"/>
      <c r="GE12" s="67"/>
      <c r="GF12" s="67"/>
      <c r="GG12" s="67"/>
      <c r="GH12" s="67"/>
      <c r="GI12" s="67"/>
      <c r="GJ12" s="67"/>
      <c r="GK12" s="67"/>
      <c r="GL12" s="67"/>
      <c r="GM12" s="67"/>
      <c r="GN12" s="67"/>
      <c r="GO12" s="67"/>
      <c r="GP12" s="67"/>
      <c r="GQ12" s="67"/>
      <c r="GR12" s="67"/>
      <c r="GS12" s="67"/>
      <c r="GT12" s="67"/>
      <c r="GU12" s="67"/>
      <c r="GV12" s="67"/>
      <c r="GW12" s="67"/>
      <c r="GX12" s="67"/>
      <c r="GY12" s="67"/>
      <c r="GZ12" s="67"/>
      <c r="HA12" s="67"/>
      <c r="HB12" s="67"/>
      <c r="HC12" s="67"/>
      <c r="HD12" s="67"/>
      <c r="HE12" s="67"/>
      <c r="HF12" s="67"/>
      <c r="HG12" s="67"/>
      <c r="HH12" s="67"/>
      <c r="HI12" s="67"/>
      <c r="HJ12" s="67"/>
      <c r="HK12" s="67"/>
      <c r="HL12" s="67"/>
      <c r="HM12" s="67"/>
      <c r="HN12" s="67"/>
      <c r="HO12" s="67"/>
      <c r="HP12" s="67"/>
      <c r="HQ12" s="67"/>
      <c r="HR12" s="67"/>
      <c r="HS12" s="67"/>
      <c r="HT12" s="67"/>
      <c r="HU12" s="67"/>
      <c r="HV12" s="67"/>
      <c r="HW12" s="67"/>
      <c r="HX12" s="67"/>
      <c r="HY12" s="67"/>
      <c r="HZ12" s="67"/>
    </row>
    <row r="13" s="30" customFormat="1" ht="30" customHeight="1" spans="1:234">
      <c r="A13" s="10"/>
      <c r="B13" s="10"/>
      <c r="C13" s="10"/>
      <c r="D13" s="10"/>
      <c r="E13" s="10"/>
      <c r="F13" s="10"/>
      <c r="G13" s="16"/>
      <c r="H13" s="25"/>
      <c r="I13" s="25"/>
      <c r="J13" s="41"/>
      <c r="K13" s="68"/>
      <c r="L13" s="67"/>
      <c r="M13" s="67"/>
      <c r="N13" s="67"/>
      <c r="O13" s="67"/>
      <c r="P13" s="67"/>
      <c r="Q13" s="67"/>
      <c r="R13" s="67"/>
      <c r="S13" s="67"/>
      <c r="T13" s="67"/>
      <c r="U13" s="67"/>
      <c r="V13" s="67"/>
      <c r="W13" s="67"/>
      <c r="X13" s="67"/>
      <c r="Y13" s="67"/>
      <c r="Z13" s="67"/>
      <c r="AA13" s="67"/>
      <c r="AB13" s="67"/>
      <c r="AC13" s="67"/>
      <c r="AD13" s="67"/>
      <c r="AE13" s="67"/>
      <c r="AF13" s="67"/>
      <c r="AG13" s="67"/>
      <c r="AH13" s="67"/>
      <c r="AI13" s="67"/>
      <c r="AJ13" s="67"/>
      <c r="AK13" s="67"/>
      <c r="AL13" s="67"/>
      <c r="AM13" s="67"/>
      <c r="AN13" s="67"/>
      <c r="AO13" s="67"/>
      <c r="AP13" s="67"/>
      <c r="AQ13" s="67"/>
      <c r="AR13" s="67"/>
      <c r="AS13" s="67"/>
      <c r="AT13" s="67"/>
      <c r="AU13" s="67"/>
      <c r="AV13" s="67"/>
      <c r="AW13" s="67"/>
      <c r="AX13" s="67"/>
      <c r="AY13" s="67"/>
      <c r="AZ13" s="67"/>
      <c r="BA13" s="67"/>
      <c r="BB13" s="67"/>
      <c r="BC13" s="67"/>
      <c r="BD13" s="67"/>
      <c r="BE13" s="67"/>
      <c r="BF13" s="67"/>
      <c r="BG13" s="67"/>
      <c r="BH13" s="67"/>
      <c r="BI13" s="67"/>
      <c r="BJ13" s="67"/>
      <c r="BK13" s="67"/>
      <c r="BL13" s="67"/>
      <c r="BM13" s="67"/>
      <c r="BN13" s="67"/>
      <c r="BO13" s="67"/>
      <c r="BP13" s="67"/>
      <c r="BQ13" s="67"/>
      <c r="BR13" s="67"/>
      <c r="BS13" s="67"/>
      <c r="BT13" s="67"/>
      <c r="BU13" s="67"/>
      <c r="BV13" s="67"/>
      <c r="BW13" s="67"/>
      <c r="BX13" s="67"/>
      <c r="BY13" s="67"/>
      <c r="BZ13" s="67"/>
      <c r="CA13" s="67"/>
      <c r="CB13" s="67"/>
      <c r="CC13" s="67"/>
      <c r="CD13" s="67"/>
      <c r="CE13" s="67"/>
      <c r="CF13" s="67"/>
      <c r="CG13" s="67"/>
      <c r="CH13" s="67"/>
      <c r="CI13" s="67"/>
      <c r="CJ13" s="67"/>
      <c r="CK13" s="67"/>
      <c r="CL13" s="67"/>
      <c r="CM13" s="67"/>
      <c r="CN13" s="67"/>
      <c r="CO13" s="67"/>
      <c r="CP13" s="67"/>
      <c r="CQ13" s="67"/>
      <c r="CR13" s="67"/>
      <c r="CS13" s="67"/>
      <c r="CT13" s="67"/>
      <c r="CU13" s="67"/>
      <c r="CV13" s="67"/>
      <c r="CW13" s="67"/>
      <c r="CX13" s="67"/>
      <c r="CY13" s="67"/>
      <c r="CZ13" s="67"/>
      <c r="DA13" s="67"/>
      <c r="DB13" s="67"/>
      <c r="DC13" s="67"/>
      <c r="DD13" s="67"/>
      <c r="DE13" s="67"/>
      <c r="DF13" s="67"/>
      <c r="DG13" s="67"/>
      <c r="DH13" s="67"/>
      <c r="DI13" s="67"/>
      <c r="DJ13" s="67"/>
      <c r="DK13" s="67"/>
      <c r="DL13" s="67"/>
      <c r="DM13" s="67"/>
      <c r="DN13" s="67"/>
      <c r="DO13" s="67"/>
      <c r="DP13" s="67"/>
      <c r="DQ13" s="67"/>
      <c r="DR13" s="67"/>
      <c r="DS13" s="67"/>
      <c r="DT13" s="67"/>
      <c r="DU13" s="67"/>
      <c r="DV13" s="67"/>
      <c r="DW13" s="67"/>
      <c r="DX13" s="67"/>
      <c r="DY13" s="67"/>
      <c r="DZ13" s="67"/>
      <c r="EA13" s="67"/>
      <c r="EB13" s="67"/>
      <c r="EC13" s="67"/>
      <c r="ED13" s="67"/>
      <c r="EE13" s="67"/>
      <c r="EF13" s="67"/>
      <c r="EG13" s="67"/>
      <c r="EH13" s="67"/>
      <c r="EI13" s="67"/>
      <c r="EJ13" s="67"/>
      <c r="EK13" s="67"/>
      <c r="EL13" s="67"/>
      <c r="EM13" s="67"/>
      <c r="EN13" s="67"/>
      <c r="EO13" s="67"/>
      <c r="EP13" s="67"/>
      <c r="EQ13" s="67"/>
      <c r="ER13" s="67"/>
      <c r="ES13" s="67"/>
      <c r="ET13" s="67"/>
      <c r="EU13" s="67"/>
      <c r="EV13" s="67"/>
      <c r="EW13" s="67"/>
      <c r="EX13" s="67"/>
      <c r="EY13" s="67"/>
      <c r="EZ13" s="67"/>
      <c r="FA13" s="67"/>
      <c r="FB13" s="67"/>
      <c r="FC13" s="67"/>
      <c r="FD13" s="67"/>
      <c r="FE13" s="67"/>
      <c r="FF13" s="67"/>
      <c r="FG13" s="67"/>
      <c r="FH13" s="67"/>
      <c r="FI13" s="67"/>
      <c r="FJ13" s="67"/>
      <c r="FK13" s="67"/>
      <c r="FL13" s="67"/>
      <c r="FM13" s="67"/>
      <c r="FN13" s="67"/>
      <c r="FO13" s="67"/>
      <c r="FP13" s="67"/>
      <c r="FQ13" s="67"/>
      <c r="FR13" s="67"/>
      <c r="FS13" s="67"/>
      <c r="FT13" s="67"/>
      <c r="FU13" s="67"/>
      <c r="FV13" s="67"/>
      <c r="FW13" s="67"/>
      <c r="FX13" s="67"/>
      <c r="FY13" s="67"/>
      <c r="FZ13" s="67"/>
      <c r="GA13" s="67"/>
      <c r="GB13" s="67"/>
      <c r="GC13" s="67"/>
      <c r="GD13" s="67"/>
      <c r="GE13" s="67"/>
      <c r="GF13" s="67"/>
      <c r="GG13" s="67"/>
      <c r="GH13" s="67"/>
      <c r="GI13" s="67"/>
      <c r="GJ13" s="67"/>
      <c r="GK13" s="67"/>
      <c r="GL13" s="67"/>
      <c r="GM13" s="67"/>
      <c r="GN13" s="67"/>
      <c r="GO13" s="67"/>
      <c r="GP13" s="67"/>
      <c r="GQ13" s="67"/>
      <c r="GR13" s="67"/>
      <c r="GS13" s="67"/>
      <c r="GT13" s="67"/>
      <c r="GU13" s="67"/>
      <c r="GV13" s="67"/>
      <c r="GW13" s="67"/>
      <c r="GX13" s="67"/>
      <c r="GY13" s="67"/>
      <c r="GZ13" s="67"/>
      <c r="HA13" s="67"/>
      <c r="HB13" s="67"/>
      <c r="HC13" s="67"/>
      <c r="HD13" s="67"/>
      <c r="HE13" s="67"/>
      <c r="HF13" s="67"/>
      <c r="HG13" s="67"/>
      <c r="HH13" s="67"/>
      <c r="HI13" s="67"/>
      <c r="HJ13" s="67"/>
      <c r="HK13" s="67"/>
      <c r="HL13" s="67"/>
      <c r="HM13" s="67"/>
      <c r="HN13" s="67"/>
      <c r="HO13" s="67"/>
      <c r="HP13" s="67"/>
      <c r="HQ13" s="67"/>
      <c r="HR13" s="67"/>
      <c r="HS13" s="67"/>
      <c r="HT13" s="67"/>
      <c r="HU13" s="67"/>
      <c r="HV13" s="67"/>
      <c r="HW13" s="67"/>
      <c r="HX13" s="67"/>
      <c r="HY13" s="67"/>
      <c r="HZ13" s="67"/>
    </row>
    <row r="14" s="30" customFormat="1" ht="26" customHeight="1" spans="1:11">
      <c r="A14" s="10"/>
      <c r="B14" s="9" t="s">
        <v>99</v>
      </c>
      <c r="C14" s="9"/>
      <c r="D14" s="9"/>
      <c r="E14" s="9"/>
      <c r="F14" s="9"/>
      <c r="G14" s="12"/>
      <c r="H14" s="12"/>
      <c r="I14" s="12"/>
      <c r="J14" s="40">
        <f>SUM(J12:J13)</f>
        <v>3552</v>
      </c>
      <c r="K14" s="10"/>
    </row>
    <row r="15" s="30" customFormat="1" ht="25" customHeight="1" spans="1:11">
      <c r="A15" s="10"/>
      <c r="B15" s="26" t="s">
        <v>115</v>
      </c>
      <c r="C15" s="27"/>
      <c r="D15" s="27"/>
      <c r="E15" s="27"/>
      <c r="F15" s="28"/>
      <c r="G15" s="29"/>
      <c r="H15" s="29"/>
      <c r="I15" s="12"/>
      <c r="J15" s="40">
        <f>J14+J9</f>
        <v>143827</v>
      </c>
      <c r="K15" s="10"/>
    </row>
    <row r="16" s="30" customFormat="1" ht="19.5" customHeight="1" spans="3:10">
      <c r="C16" s="31"/>
      <c r="D16" s="32"/>
      <c r="E16" s="32"/>
      <c r="F16" s="32"/>
      <c r="G16" s="33" t="s">
        <v>116</v>
      </c>
      <c r="H16" s="33"/>
      <c r="I16" s="33"/>
      <c r="J16" s="33"/>
    </row>
    <row r="17" s="30" customFormat="1" ht="19.5" customHeight="1" spans="2:10">
      <c r="B17" s="34"/>
      <c r="C17" s="35"/>
      <c r="D17" s="36"/>
      <c r="E17" s="36"/>
      <c r="F17" s="36"/>
      <c r="G17" s="37">
        <v>44768</v>
      </c>
      <c r="H17" s="37"/>
      <c r="I17" s="37"/>
      <c r="J17" s="37"/>
    </row>
    <row r="18" s="30" customFormat="1" ht="27" customHeight="1" spans="4:9">
      <c r="D18" s="60"/>
      <c r="E18" s="60"/>
      <c r="F18" s="60"/>
      <c r="G18" s="60"/>
      <c r="H18" s="60"/>
      <c r="I18" s="61"/>
    </row>
    <row r="19" s="30" customFormat="1" ht="24" customHeight="1" spans="4:9">
      <c r="D19" s="60"/>
      <c r="E19" s="60"/>
      <c r="F19" s="60"/>
      <c r="G19" s="60"/>
      <c r="H19" s="60"/>
      <c r="I19" s="61"/>
    </row>
  </sheetData>
  <mergeCells count="20">
    <mergeCell ref="A1:K1"/>
    <mergeCell ref="E2:F2"/>
    <mergeCell ref="H2:I2"/>
    <mergeCell ref="A3:K3"/>
    <mergeCell ref="C4:G4"/>
    <mergeCell ref="C5:G5"/>
    <mergeCell ref="C6:G6"/>
    <mergeCell ref="C7:G7"/>
    <mergeCell ref="C8:G8"/>
    <mergeCell ref="C9:G9"/>
    <mergeCell ref="A10:K10"/>
    <mergeCell ref="C11:F11"/>
    <mergeCell ref="C12:F12"/>
    <mergeCell ref="C13:F13"/>
    <mergeCell ref="B14:F14"/>
    <mergeCell ref="B15:F15"/>
    <mergeCell ref="C16:D16"/>
    <mergeCell ref="G16:J16"/>
    <mergeCell ref="C17:D17"/>
    <mergeCell ref="G17:J17"/>
  </mergeCells>
  <printOptions horizontalCentered="1"/>
  <pageMargins left="0.314583333333333" right="0.314583333333333" top="0.786805555555556" bottom="0.708333333333333" header="0.5" footer="0.5"/>
  <pageSetup paperSize="9" orientation="landscape" horizontalDpi="600"/>
  <headerFooter>
    <oddFooter>&amp;C第 &amp;P 页，共 &amp;N 页</oddFooter>
  </headerFooter>
</worksheet>
</file>

<file path=xl/worksheets/sheet7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HZ21"/>
  <sheetViews>
    <sheetView workbookViewId="0">
      <selection activeCell="E220" sqref="E220"/>
    </sheetView>
  </sheetViews>
  <sheetFormatPr defaultColWidth="9" defaultRowHeight="12.75"/>
  <cols>
    <col min="1" max="1" width="6.875" style="30" customWidth="1"/>
    <col min="2" max="2" width="9.5" style="30" customWidth="1"/>
    <col min="3" max="3" width="12.375" style="30" customWidth="1"/>
    <col min="4" max="4" width="12.625" style="60" customWidth="1"/>
    <col min="5" max="5" width="7.875" style="60" customWidth="1"/>
    <col min="6" max="6" width="11.625" style="60" customWidth="1"/>
    <col min="7" max="7" width="10.875" style="60" customWidth="1"/>
    <col min="8" max="8" width="14.375" style="60" customWidth="1"/>
    <col min="9" max="9" width="14.875" style="61" customWidth="1"/>
    <col min="10" max="10" width="17.125" style="30" customWidth="1"/>
    <col min="11" max="11" width="21.625" style="30" customWidth="1"/>
    <col min="12" max="12" width="13" style="30" customWidth="1"/>
    <col min="13" max="32" width="9" style="30"/>
    <col min="33" max="16384" width="5.625" style="30"/>
  </cols>
  <sheetData>
    <row r="1" s="58" customFormat="1" ht="30" customHeight="1" spans="1:226">
      <c r="A1" s="4" t="s">
        <v>74</v>
      </c>
      <c r="B1" s="5"/>
      <c r="C1" s="5"/>
      <c r="D1" s="5"/>
      <c r="E1" s="5"/>
      <c r="F1" s="5"/>
      <c r="G1" s="5"/>
      <c r="H1" s="5"/>
      <c r="I1" s="5"/>
      <c r="J1" s="5"/>
      <c r="K1" s="5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  <c r="AB1" s="66"/>
      <c r="AC1" s="66"/>
      <c r="AD1" s="66"/>
      <c r="AE1" s="66"/>
      <c r="AF1" s="66"/>
      <c r="AG1" s="66"/>
      <c r="AH1" s="66"/>
      <c r="AI1" s="66"/>
      <c r="AJ1" s="66"/>
      <c r="AK1" s="66"/>
      <c r="AL1" s="66"/>
      <c r="AM1" s="66"/>
      <c r="AN1" s="66"/>
      <c r="AO1" s="66"/>
      <c r="AP1" s="66"/>
      <c r="AQ1" s="66"/>
      <c r="AR1" s="66"/>
      <c r="AS1" s="66"/>
      <c r="AT1" s="66"/>
      <c r="AU1" s="66"/>
      <c r="AV1" s="66"/>
      <c r="AW1" s="66"/>
      <c r="AX1" s="66"/>
      <c r="AY1" s="66"/>
      <c r="AZ1" s="66"/>
      <c r="BA1" s="66"/>
      <c r="BB1" s="66"/>
      <c r="BC1" s="66"/>
      <c r="BD1" s="66"/>
      <c r="BE1" s="66"/>
      <c r="BF1" s="66"/>
      <c r="BG1" s="66"/>
      <c r="BH1" s="66"/>
      <c r="BI1" s="66"/>
      <c r="BJ1" s="66"/>
      <c r="BK1" s="66"/>
      <c r="BL1" s="66"/>
      <c r="BM1" s="66"/>
      <c r="BN1" s="66"/>
      <c r="BO1" s="66"/>
      <c r="BP1" s="66"/>
      <c r="BQ1" s="66"/>
      <c r="BR1" s="66"/>
      <c r="BS1" s="66"/>
      <c r="BT1" s="66"/>
      <c r="BU1" s="66"/>
      <c r="BV1" s="66"/>
      <c r="BW1" s="66"/>
      <c r="BX1" s="66"/>
      <c r="BY1" s="66"/>
      <c r="BZ1" s="66"/>
      <c r="CA1" s="66"/>
      <c r="CB1" s="66"/>
      <c r="CC1" s="66"/>
      <c r="CD1" s="66"/>
      <c r="CE1" s="66"/>
      <c r="CF1" s="66"/>
      <c r="CG1" s="66"/>
      <c r="CH1" s="66"/>
      <c r="CI1" s="66"/>
      <c r="CJ1" s="66"/>
      <c r="CK1" s="66"/>
      <c r="CL1" s="66"/>
      <c r="CM1" s="66"/>
      <c r="CN1" s="66"/>
      <c r="CO1" s="66"/>
      <c r="CP1" s="66"/>
      <c r="CQ1" s="66"/>
      <c r="CR1" s="66"/>
      <c r="CS1" s="66"/>
      <c r="CT1" s="66"/>
      <c r="CU1" s="66"/>
      <c r="CV1" s="66"/>
      <c r="CW1" s="66"/>
      <c r="CX1" s="66"/>
      <c r="CY1" s="66"/>
      <c r="CZ1" s="66"/>
      <c r="DA1" s="66"/>
      <c r="DB1" s="66"/>
      <c r="DC1" s="66"/>
      <c r="DD1" s="66"/>
      <c r="DE1" s="66"/>
      <c r="DF1" s="66"/>
      <c r="DG1" s="66"/>
      <c r="DH1" s="66"/>
      <c r="DI1" s="66"/>
      <c r="DJ1" s="66"/>
      <c r="DK1" s="66"/>
      <c r="DL1" s="66"/>
      <c r="DM1" s="66"/>
      <c r="DN1" s="66"/>
      <c r="DO1" s="66"/>
      <c r="DP1" s="66"/>
      <c r="DQ1" s="66"/>
      <c r="DR1" s="66"/>
      <c r="DS1" s="66"/>
      <c r="DT1" s="66"/>
      <c r="DU1" s="66"/>
      <c r="DV1" s="66"/>
      <c r="DW1" s="66"/>
      <c r="DX1" s="66"/>
      <c r="DY1" s="66"/>
      <c r="DZ1" s="66"/>
      <c r="EA1" s="66"/>
      <c r="EB1" s="66"/>
      <c r="EC1" s="66"/>
      <c r="ED1" s="66"/>
      <c r="EE1" s="66"/>
      <c r="EF1" s="66"/>
      <c r="EG1" s="66"/>
      <c r="EH1" s="66"/>
      <c r="EI1" s="66"/>
      <c r="EJ1" s="66"/>
      <c r="EK1" s="66"/>
      <c r="EL1" s="66"/>
      <c r="EM1" s="66"/>
      <c r="EN1" s="66"/>
      <c r="EO1" s="66"/>
      <c r="EP1" s="66"/>
      <c r="EQ1" s="66"/>
      <c r="ER1" s="66"/>
      <c r="ES1" s="66"/>
      <c r="ET1" s="66"/>
      <c r="EU1" s="66"/>
      <c r="EV1" s="66"/>
      <c r="EW1" s="66"/>
      <c r="EX1" s="66"/>
      <c r="EY1" s="66"/>
      <c r="EZ1" s="66"/>
      <c r="FA1" s="66"/>
      <c r="FB1" s="66"/>
      <c r="FC1" s="66"/>
      <c r="FD1" s="66"/>
      <c r="FE1" s="66"/>
      <c r="FF1" s="66"/>
      <c r="FG1" s="66"/>
      <c r="FH1" s="66"/>
      <c r="FI1" s="66"/>
      <c r="FJ1" s="66"/>
      <c r="FK1" s="66"/>
      <c r="FL1" s="66"/>
      <c r="FM1" s="66"/>
      <c r="FN1" s="66"/>
      <c r="FO1" s="66"/>
      <c r="FP1" s="66"/>
      <c r="FQ1" s="66"/>
      <c r="FR1" s="66"/>
      <c r="FS1" s="66"/>
      <c r="FT1" s="66"/>
      <c r="FU1" s="66"/>
      <c r="FV1" s="66"/>
      <c r="FW1" s="66"/>
      <c r="FX1" s="66"/>
      <c r="FY1" s="66"/>
      <c r="FZ1" s="66"/>
      <c r="GA1" s="66"/>
      <c r="GB1" s="66"/>
      <c r="GC1" s="66"/>
      <c r="GD1" s="66"/>
      <c r="GE1" s="66"/>
      <c r="GF1" s="66"/>
      <c r="GG1" s="66"/>
      <c r="GH1" s="66"/>
      <c r="GI1" s="66"/>
      <c r="GJ1" s="66"/>
      <c r="GK1" s="66"/>
      <c r="GL1" s="66"/>
      <c r="GM1" s="66"/>
      <c r="GN1" s="66"/>
      <c r="GO1" s="66"/>
      <c r="GP1" s="66"/>
      <c r="GQ1" s="66"/>
      <c r="GR1" s="66"/>
      <c r="GS1" s="66"/>
      <c r="GT1" s="66"/>
      <c r="GU1" s="66"/>
      <c r="GV1" s="66"/>
      <c r="GW1" s="66"/>
      <c r="GX1" s="66"/>
      <c r="GY1" s="66"/>
      <c r="GZ1" s="66"/>
      <c r="HA1" s="66"/>
      <c r="HB1" s="66"/>
      <c r="HC1" s="66"/>
      <c r="HD1" s="66"/>
      <c r="HE1" s="66"/>
      <c r="HF1" s="66"/>
      <c r="HG1" s="66"/>
      <c r="HH1" s="66"/>
      <c r="HI1" s="66"/>
      <c r="HJ1" s="66"/>
      <c r="HK1" s="66"/>
      <c r="HL1" s="66"/>
      <c r="HM1" s="66"/>
      <c r="HN1" s="66"/>
      <c r="HO1" s="66"/>
      <c r="HP1" s="66"/>
      <c r="HQ1" s="66"/>
      <c r="HR1" s="66"/>
    </row>
    <row r="2" s="30" customFormat="1" ht="26.1" customHeight="1" spans="1:233">
      <c r="A2" s="10" t="s">
        <v>75</v>
      </c>
      <c r="B2" s="7" t="s">
        <v>76</v>
      </c>
      <c r="C2" s="8" t="s">
        <v>683</v>
      </c>
      <c r="D2" s="7" t="s">
        <v>78</v>
      </c>
      <c r="E2" s="8" t="s">
        <v>79</v>
      </c>
      <c r="F2" s="8"/>
      <c r="G2" s="7" t="s">
        <v>80</v>
      </c>
      <c r="H2" s="10" t="s">
        <v>581</v>
      </c>
      <c r="I2" s="10"/>
      <c r="J2" s="7" t="s">
        <v>82</v>
      </c>
      <c r="K2" s="8">
        <v>6</v>
      </c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7"/>
      <c r="AD2" s="67"/>
      <c r="AE2" s="67"/>
      <c r="AF2" s="67"/>
      <c r="AG2" s="67"/>
      <c r="AH2" s="67"/>
      <c r="AI2" s="67"/>
      <c r="AJ2" s="67"/>
      <c r="AK2" s="67"/>
      <c r="AL2" s="67"/>
      <c r="AM2" s="67"/>
      <c r="AN2" s="67"/>
      <c r="AO2" s="67"/>
      <c r="AP2" s="67"/>
      <c r="AQ2" s="67"/>
      <c r="AR2" s="67"/>
      <c r="AS2" s="67"/>
      <c r="AT2" s="67"/>
      <c r="AU2" s="67"/>
      <c r="AV2" s="67"/>
      <c r="AW2" s="67"/>
      <c r="AX2" s="67"/>
      <c r="AY2" s="67"/>
      <c r="AZ2" s="67"/>
      <c r="BA2" s="67"/>
      <c r="BB2" s="67"/>
      <c r="BC2" s="67"/>
      <c r="BD2" s="67"/>
      <c r="BE2" s="67"/>
      <c r="BF2" s="67"/>
      <c r="BG2" s="67"/>
      <c r="BH2" s="67"/>
      <c r="BI2" s="67"/>
      <c r="BJ2" s="67"/>
      <c r="BK2" s="67"/>
      <c r="BL2" s="67"/>
      <c r="BM2" s="67"/>
      <c r="BN2" s="67"/>
      <c r="BO2" s="67"/>
      <c r="BP2" s="67"/>
      <c r="BQ2" s="67"/>
      <c r="BR2" s="67"/>
      <c r="BS2" s="67"/>
      <c r="BT2" s="67"/>
      <c r="BU2" s="67"/>
      <c r="BV2" s="67"/>
      <c r="BW2" s="67"/>
      <c r="BX2" s="67"/>
      <c r="BY2" s="67"/>
      <c r="BZ2" s="67"/>
      <c r="CA2" s="67"/>
      <c r="CB2" s="67"/>
      <c r="CC2" s="67"/>
      <c r="CD2" s="67"/>
      <c r="CE2" s="67"/>
      <c r="CF2" s="67"/>
      <c r="CG2" s="67"/>
      <c r="CH2" s="67"/>
      <c r="CI2" s="67"/>
      <c r="CJ2" s="67"/>
      <c r="CK2" s="67"/>
      <c r="CL2" s="67"/>
      <c r="CM2" s="67"/>
      <c r="CN2" s="67"/>
      <c r="CO2" s="67"/>
      <c r="CP2" s="67"/>
      <c r="CQ2" s="67"/>
      <c r="CR2" s="67"/>
      <c r="CS2" s="67"/>
      <c r="CT2" s="67"/>
      <c r="CU2" s="67"/>
      <c r="CV2" s="67"/>
      <c r="CW2" s="67"/>
      <c r="CX2" s="67"/>
      <c r="CY2" s="67"/>
      <c r="CZ2" s="67"/>
      <c r="DA2" s="67"/>
      <c r="DB2" s="67"/>
      <c r="DC2" s="67"/>
      <c r="DD2" s="67"/>
      <c r="DE2" s="67"/>
      <c r="DF2" s="67"/>
      <c r="DG2" s="67"/>
      <c r="DH2" s="67"/>
      <c r="DI2" s="67"/>
      <c r="DJ2" s="67"/>
      <c r="DK2" s="67"/>
      <c r="DL2" s="67"/>
      <c r="DM2" s="67"/>
      <c r="DN2" s="67"/>
      <c r="DO2" s="67"/>
      <c r="DP2" s="67"/>
      <c r="DQ2" s="67"/>
      <c r="DR2" s="67"/>
      <c r="DS2" s="67"/>
      <c r="DT2" s="67"/>
      <c r="DU2" s="67"/>
      <c r="DV2" s="67"/>
      <c r="DW2" s="67"/>
      <c r="DX2" s="67"/>
      <c r="DY2" s="67"/>
      <c r="DZ2" s="67"/>
      <c r="EA2" s="67"/>
      <c r="EB2" s="67"/>
      <c r="EC2" s="67"/>
      <c r="ED2" s="67"/>
      <c r="EE2" s="67"/>
      <c r="EF2" s="67"/>
      <c r="EG2" s="67"/>
      <c r="EH2" s="67"/>
      <c r="EI2" s="67"/>
      <c r="EJ2" s="67"/>
      <c r="EK2" s="67"/>
      <c r="EL2" s="67"/>
      <c r="EM2" s="67"/>
      <c r="EN2" s="67"/>
      <c r="EO2" s="67"/>
      <c r="EP2" s="67"/>
      <c r="EQ2" s="67"/>
      <c r="ER2" s="67"/>
      <c r="ES2" s="67"/>
      <c r="ET2" s="67"/>
      <c r="EU2" s="67"/>
      <c r="EV2" s="67"/>
      <c r="EW2" s="67"/>
      <c r="EX2" s="67"/>
      <c r="EY2" s="67"/>
      <c r="EZ2" s="67"/>
      <c r="FA2" s="67"/>
      <c r="FB2" s="67"/>
      <c r="FC2" s="67"/>
      <c r="FD2" s="67"/>
      <c r="FE2" s="67"/>
      <c r="FF2" s="67"/>
      <c r="FG2" s="67"/>
      <c r="FH2" s="67"/>
      <c r="FI2" s="67"/>
      <c r="FJ2" s="67"/>
      <c r="FK2" s="67"/>
      <c r="FL2" s="67"/>
      <c r="FM2" s="67"/>
      <c r="FN2" s="67"/>
      <c r="FO2" s="67"/>
      <c r="FP2" s="67"/>
      <c r="FQ2" s="67"/>
      <c r="FR2" s="67"/>
      <c r="FS2" s="67"/>
      <c r="FT2" s="67"/>
      <c r="FU2" s="67"/>
      <c r="FV2" s="67"/>
      <c r="FW2" s="67"/>
      <c r="FX2" s="67"/>
      <c r="FY2" s="67"/>
      <c r="FZ2" s="67"/>
      <c r="GA2" s="67"/>
      <c r="GB2" s="67"/>
      <c r="GC2" s="67"/>
      <c r="GD2" s="67"/>
      <c r="GE2" s="67"/>
      <c r="GF2" s="67"/>
      <c r="GG2" s="67"/>
      <c r="GH2" s="67"/>
      <c r="GI2" s="67"/>
      <c r="GJ2" s="67"/>
      <c r="GK2" s="67"/>
      <c r="GL2" s="67"/>
      <c r="GM2" s="67"/>
      <c r="GN2" s="67"/>
      <c r="GO2" s="67"/>
      <c r="GP2" s="67"/>
      <c r="GQ2" s="67"/>
      <c r="GR2" s="67"/>
      <c r="GS2" s="67"/>
      <c r="GT2" s="67"/>
      <c r="GU2" s="67"/>
      <c r="GV2" s="67"/>
      <c r="GW2" s="67"/>
      <c r="GX2" s="67"/>
      <c r="GY2" s="67"/>
      <c r="GZ2" s="67"/>
      <c r="HA2" s="67"/>
      <c r="HB2" s="67"/>
      <c r="HC2" s="67"/>
      <c r="HD2" s="67"/>
      <c r="HE2" s="67"/>
      <c r="HF2" s="67"/>
      <c r="HG2" s="67"/>
      <c r="HH2" s="67"/>
      <c r="HI2" s="67"/>
      <c r="HJ2" s="67"/>
      <c r="HK2" s="67"/>
      <c r="HL2" s="67"/>
      <c r="HM2" s="67"/>
      <c r="HN2" s="67"/>
      <c r="HO2" s="67"/>
      <c r="HP2" s="67"/>
      <c r="HQ2" s="67"/>
      <c r="HR2" s="67"/>
      <c r="HS2" s="67"/>
      <c r="HT2" s="67"/>
      <c r="HU2" s="67"/>
      <c r="HV2" s="67"/>
      <c r="HW2" s="67"/>
      <c r="HX2" s="67"/>
      <c r="HY2" s="67"/>
    </row>
    <row r="3" s="30" customFormat="1" ht="22" customHeight="1" spans="1:234">
      <c r="A3" s="9" t="s">
        <v>83</v>
      </c>
      <c r="B3" s="9"/>
      <c r="C3" s="9"/>
      <c r="D3" s="9"/>
      <c r="E3" s="9"/>
      <c r="F3" s="9"/>
      <c r="G3" s="9"/>
      <c r="H3" s="9"/>
      <c r="I3" s="9"/>
      <c r="J3" s="9"/>
      <c r="K3" s="9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  <c r="AC3" s="67"/>
      <c r="AD3" s="67"/>
      <c r="AE3" s="67"/>
      <c r="AF3" s="67"/>
      <c r="AG3" s="67"/>
      <c r="AH3" s="67"/>
      <c r="AI3" s="67"/>
      <c r="AJ3" s="67"/>
      <c r="AK3" s="67"/>
      <c r="AL3" s="67"/>
      <c r="AM3" s="67"/>
      <c r="AN3" s="67"/>
      <c r="AO3" s="67"/>
      <c r="AP3" s="67"/>
      <c r="AQ3" s="67"/>
      <c r="AR3" s="67"/>
      <c r="AS3" s="67"/>
      <c r="AT3" s="67"/>
      <c r="AU3" s="67"/>
      <c r="AV3" s="67"/>
      <c r="AW3" s="67"/>
      <c r="AX3" s="67"/>
      <c r="AY3" s="67"/>
      <c r="AZ3" s="67"/>
      <c r="BA3" s="67"/>
      <c r="BB3" s="67"/>
      <c r="BC3" s="67"/>
      <c r="BD3" s="67"/>
      <c r="BE3" s="67"/>
      <c r="BF3" s="67"/>
      <c r="BG3" s="67"/>
      <c r="BH3" s="67"/>
      <c r="BI3" s="67"/>
      <c r="BJ3" s="67"/>
      <c r="BK3" s="67"/>
      <c r="BL3" s="67"/>
      <c r="BM3" s="67"/>
      <c r="BN3" s="67"/>
      <c r="BO3" s="67"/>
      <c r="BP3" s="67"/>
      <c r="BQ3" s="67"/>
      <c r="BR3" s="67"/>
      <c r="BS3" s="67"/>
      <c r="BT3" s="67"/>
      <c r="BU3" s="67"/>
      <c r="BV3" s="67"/>
      <c r="BW3" s="67"/>
      <c r="BX3" s="67"/>
      <c r="BY3" s="67"/>
      <c r="BZ3" s="67"/>
      <c r="CA3" s="67"/>
      <c r="CB3" s="67"/>
      <c r="CC3" s="67"/>
      <c r="CD3" s="67"/>
      <c r="CE3" s="67"/>
      <c r="CF3" s="67"/>
      <c r="CG3" s="67"/>
      <c r="CH3" s="67"/>
      <c r="CI3" s="67"/>
      <c r="CJ3" s="67"/>
      <c r="CK3" s="67"/>
      <c r="CL3" s="67"/>
      <c r="CM3" s="67"/>
      <c r="CN3" s="67"/>
      <c r="CO3" s="67"/>
      <c r="CP3" s="67"/>
      <c r="CQ3" s="67"/>
      <c r="CR3" s="67"/>
      <c r="CS3" s="67"/>
      <c r="CT3" s="67"/>
      <c r="CU3" s="67"/>
      <c r="CV3" s="67"/>
      <c r="CW3" s="67"/>
      <c r="CX3" s="67"/>
      <c r="CY3" s="67"/>
      <c r="CZ3" s="67"/>
      <c r="DA3" s="67"/>
      <c r="DB3" s="67"/>
      <c r="DC3" s="67"/>
      <c r="DD3" s="67"/>
      <c r="DE3" s="67"/>
      <c r="DF3" s="67"/>
      <c r="DG3" s="67"/>
      <c r="DH3" s="67"/>
      <c r="DI3" s="67"/>
      <c r="DJ3" s="67"/>
      <c r="DK3" s="67"/>
      <c r="DL3" s="67"/>
      <c r="DM3" s="67"/>
      <c r="DN3" s="67"/>
      <c r="DO3" s="67"/>
      <c r="DP3" s="67"/>
      <c r="DQ3" s="67"/>
      <c r="DR3" s="67"/>
      <c r="DS3" s="67"/>
      <c r="DT3" s="67"/>
      <c r="DU3" s="67"/>
      <c r="DV3" s="67"/>
      <c r="DW3" s="67"/>
      <c r="DX3" s="67"/>
      <c r="DY3" s="67"/>
      <c r="DZ3" s="67"/>
      <c r="EA3" s="67"/>
      <c r="EB3" s="67"/>
      <c r="EC3" s="67"/>
      <c r="ED3" s="67"/>
      <c r="EE3" s="67"/>
      <c r="EF3" s="67"/>
      <c r="EG3" s="67"/>
      <c r="EH3" s="67"/>
      <c r="EI3" s="67"/>
      <c r="EJ3" s="67"/>
      <c r="EK3" s="67"/>
      <c r="EL3" s="67"/>
      <c r="EM3" s="67"/>
      <c r="EN3" s="67"/>
      <c r="EO3" s="67"/>
      <c r="EP3" s="67"/>
      <c r="EQ3" s="67"/>
      <c r="ER3" s="67"/>
      <c r="ES3" s="67"/>
      <c r="ET3" s="67"/>
      <c r="EU3" s="67"/>
      <c r="EV3" s="67"/>
      <c r="EW3" s="67"/>
      <c r="EX3" s="67"/>
      <c r="EY3" s="67"/>
      <c r="EZ3" s="67"/>
      <c r="FA3" s="67"/>
      <c r="FB3" s="67"/>
      <c r="FC3" s="67"/>
      <c r="FD3" s="67"/>
      <c r="FE3" s="67"/>
      <c r="FF3" s="67"/>
      <c r="FG3" s="67"/>
      <c r="FH3" s="67"/>
      <c r="FI3" s="67"/>
      <c r="FJ3" s="67"/>
      <c r="FK3" s="67"/>
      <c r="FL3" s="67"/>
      <c r="FM3" s="67"/>
      <c r="FN3" s="67"/>
      <c r="FO3" s="67"/>
      <c r="FP3" s="67"/>
      <c r="FQ3" s="67"/>
      <c r="FR3" s="67"/>
      <c r="FS3" s="67"/>
      <c r="FT3" s="67"/>
      <c r="FU3" s="67"/>
      <c r="FV3" s="67"/>
      <c r="FW3" s="67"/>
      <c r="FX3" s="67"/>
      <c r="FY3" s="67"/>
      <c r="FZ3" s="67"/>
      <c r="GA3" s="67"/>
      <c r="GB3" s="67"/>
      <c r="GC3" s="67"/>
      <c r="GD3" s="67"/>
      <c r="GE3" s="67"/>
      <c r="GF3" s="67"/>
      <c r="GG3" s="67"/>
      <c r="GH3" s="67"/>
      <c r="GI3" s="67"/>
      <c r="GJ3" s="67"/>
      <c r="GK3" s="67"/>
      <c r="GL3" s="67"/>
      <c r="GM3" s="67"/>
      <c r="GN3" s="67"/>
      <c r="GO3" s="67"/>
      <c r="GP3" s="67"/>
      <c r="GQ3" s="67"/>
      <c r="GR3" s="67"/>
      <c r="GS3" s="67"/>
      <c r="GT3" s="67"/>
      <c r="GU3" s="67"/>
      <c r="GV3" s="67"/>
      <c r="GW3" s="67"/>
      <c r="GX3" s="67"/>
      <c r="GY3" s="67"/>
      <c r="GZ3" s="67"/>
      <c r="HA3" s="67"/>
      <c r="HB3" s="67"/>
      <c r="HC3" s="67"/>
      <c r="HD3" s="67"/>
      <c r="HE3" s="67"/>
      <c r="HF3" s="67"/>
      <c r="HG3" s="67"/>
      <c r="HH3" s="67"/>
      <c r="HI3" s="67"/>
      <c r="HJ3" s="67"/>
      <c r="HK3" s="67"/>
      <c r="HL3" s="67"/>
      <c r="HM3" s="67"/>
      <c r="HN3" s="67"/>
      <c r="HO3" s="67"/>
      <c r="HP3" s="67"/>
      <c r="HQ3" s="67"/>
      <c r="HR3" s="67"/>
      <c r="HS3" s="67"/>
      <c r="HT3" s="67"/>
      <c r="HU3" s="67"/>
      <c r="HV3" s="67"/>
      <c r="HW3" s="67"/>
      <c r="HX3" s="67"/>
      <c r="HY3" s="67"/>
      <c r="HZ3" s="67"/>
    </row>
    <row r="4" s="30" customFormat="1" ht="32" customHeight="1" spans="1:233">
      <c r="A4" s="10" t="s">
        <v>84</v>
      </c>
      <c r="B4" s="11" t="s">
        <v>85</v>
      </c>
      <c r="C4" s="11" t="s">
        <v>86</v>
      </c>
      <c r="D4" s="11"/>
      <c r="E4" s="11"/>
      <c r="F4" s="11"/>
      <c r="G4" s="11"/>
      <c r="H4" s="12" t="s">
        <v>87</v>
      </c>
      <c r="I4" s="11" t="s">
        <v>88</v>
      </c>
      <c r="J4" s="41" t="s">
        <v>89</v>
      </c>
      <c r="K4" s="68" t="s">
        <v>90</v>
      </c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67"/>
      <c r="Y4" s="67"/>
      <c r="Z4" s="67"/>
      <c r="AA4" s="67"/>
      <c r="AB4" s="67"/>
      <c r="AC4" s="67"/>
      <c r="AD4" s="67"/>
      <c r="AE4" s="67"/>
      <c r="AF4" s="67"/>
      <c r="AG4" s="67"/>
      <c r="AH4" s="67"/>
      <c r="AI4" s="67"/>
      <c r="AJ4" s="67"/>
      <c r="AK4" s="67"/>
      <c r="AL4" s="67"/>
      <c r="AM4" s="67"/>
      <c r="AN4" s="67"/>
      <c r="AO4" s="67"/>
      <c r="AP4" s="67"/>
      <c r="AQ4" s="67"/>
      <c r="AR4" s="67"/>
      <c r="AS4" s="67"/>
      <c r="AT4" s="67"/>
      <c r="AU4" s="67"/>
      <c r="AV4" s="67"/>
      <c r="AW4" s="67"/>
      <c r="AX4" s="67"/>
      <c r="AY4" s="67"/>
      <c r="AZ4" s="67"/>
      <c r="BA4" s="67"/>
      <c r="BB4" s="67"/>
      <c r="BC4" s="67"/>
      <c r="BD4" s="67"/>
      <c r="BE4" s="67"/>
      <c r="BF4" s="67"/>
      <c r="BG4" s="67"/>
      <c r="BH4" s="67"/>
      <c r="BI4" s="67"/>
      <c r="BJ4" s="67"/>
      <c r="BK4" s="67"/>
      <c r="BL4" s="67"/>
      <c r="BM4" s="67"/>
      <c r="BN4" s="67"/>
      <c r="BO4" s="67"/>
      <c r="BP4" s="67"/>
      <c r="BQ4" s="67"/>
      <c r="BR4" s="67"/>
      <c r="BS4" s="67"/>
      <c r="BT4" s="67"/>
      <c r="BU4" s="67"/>
      <c r="BV4" s="67"/>
      <c r="BW4" s="67"/>
      <c r="BX4" s="67"/>
      <c r="BY4" s="67"/>
      <c r="BZ4" s="67"/>
      <c r="CA4" s="67"/>
      <c r="CB4" s="67"/>
      <c r="CC4" s="67"/>
      <c r="CD4" s="67"/>
      <c r="CE4" s="67"/>
      <c r="CF4" s="67"/>
      <c r="CG4" s="67"/>
      <c r="CH4" s="67"/>
      <c r="CI4" s="67"/>
      <c r="CJ4" s="67"/>
      <c r="CK4" s="67"/>
      <c r="CL4" s="67"/>
      <c r="CM4" s="67"/>
      <c r="CN4" s="67"/>
      <c r="CO4" s="67"/>
      <c r="CP4" s="67"/>
      <c r="CQ4" s="67"/>
      <c r="CR4" s="67"/>
      <c r="CS4" s="67"/>
      <c r="CT4" s="67"/>
      <c r="CU4" s="67"/>
      <c r="CV4" s="67"/>
      <c r="CW4" s="67"/>
      <c r="CX4" s="67"/>
      <c r="CY4" s="67"/>
      <c r="CZ4" s="67"/>
      <c r="DA4" s="67"/>
      <c r="DB4" s="67"/>
      <c r="DC4" s="67"/>
      <c r="DD4" s="67"/>
      <c r="DE4" s="67"/>
      <c r="DF4" s="67"/>
      <c r="DG4" s="67"/>
      <c r="DH4" s="67"/>
      <c r="DI4" s="67"/>
      <c r="DJ4" s="67"/>
      <c r="DK4" s="67"/>
      <c r="DL4" s="67"/>
      <c r="DM4" s="67"/>
      <c r="DN4" s="67"/>
      <c r="DO4" s="67"/>
      <c r="DP4" s="67"/>
      <c r="DQ4" s="67"/>
      <c r="DR4" s="67"/>
      <c r="DS4" s="67"/>
      <c r="DT4" s="67"/>
      <c r="DU4" s="67"/>
      <c r="DV4" s="67"/>
      <c r="DW4" s="67"/>
      <c r="DX4" s="67"/>
      <c r="DY4" s="67"/>
      <c r="DZ4" s="67"/>
      <c r="EA4" s="67"/>
      <c r="EB4" s="67"/>
      <c r="EC4" s="67"/>
      <c r="ED4" s="67"/>
      <c r="EE4" s="67"/>
      <c r="EF4" s="67"/>
      <c r="EG4" s="67"/>
      <c r="EH4" s="67"/>
      <c r="EI4" s="67"/>
      <c r="EJ4" s="67"/>
      <c r="EK4" s="67"/>
      <c r="EL4" s="67"/>
      <c r="EM4" s="67"/>
      <c r="EN4" s="67"/>
      <c r="EO4" s="67"/>
      <c r="EP4" s="67"/>
      <c r="EQ4" s="67"/>
      <c r="ER4" s="67"/>
      <c r="ES4" s="67"/>
      <c r="ET4" s="67"/>
      <c r="EU4" s="67"/>
      <c r="EV4" s="67"/>
      <c r="EW4" s="67"/>
      <c r="EX4" s="67"/>
      <c r="EY4" s="67"/>
      <c r="EZ4" s="67"/>
      <c r="FA4" s="67"/>
      <c r="FB4" s="67"/>
      <c r="FC4" s="67"/>
      <c r="FD4" s="67"/>
      <c r="FE4" s="67"/>
      <c r="FF4" s="67"/>
      <c r="FG4" s="67"/>
      <c r="FH4" s="67"/>
      <c r="FI4" s="67"/>
      <c r="FJ4" s="67"/>
      <c r="FK4" s="67"/>
      <c r="FL4" s="67"/>
      <c r="FM4" s="67"/>
      <c r="FN4" s="67"/>
      <c r="FO4" s="67"/>
      <c r="FP4" s="67"/>
      <c r="FQ4" s="67"/>
      <c r="FR4" s="67"/>
      <c r="FS4" s="67"/>
      <c r="FT4" s="67"/>
      <c r="FU4" s="67"/>
      <c r="FV4" s="67"/>
      <c r="FW4" s="67"/>
      <c r="FX4" s="67"/>
      <c r="FY4" s="67"/>
      <c r="FZ4" s="67"/>
      <c r="GA4" s="67"/>
      <c r="GB4" s="67"/>
      <c r="GC4" s="67"/>
      <c r="GD4" s="67"/>
      <c r="GE4" s="67"/>
      <c r="GF4" s="67"/>
      <c r="GG4" s="67"/>
      <c r="GH4" s="67"/>
      <c r="GI4" s="67"/>
      <c r="GJ4" s="67"/>
      <c r="GK4" s="67"/>
      <c r="GL4" s="67"/>
      <c r="GM4" s="67"/>
      <c r="GN4" s="67"/>
      <c r="GO4" s="67"/>
      <c r="GP4" s="67"/>
      <c r="GQ4" s="67"/>
      <c r="GR4" s="67"/>
      <c r="GS4" s="67"/>
      <c r="GT4" s="67"/>
      <c r="GU4" s="67"/>
      <c r="GV4" s="67"/>
      <c r="GW4" s="67"/>
      <c r="GX4" s="67"/>
      <c r="GY4" s="67"/>
      <c r="GZ4" s="67"/>
      <c r="HA4" s="67"/>
      <c r="HB4" s="67"/>
      <c r="HC4" s="67"/>
      <c r="HD4" s="67"/>
      <c r="HE4" s="67"/>
      <c r="HF4" s="67"/>
      <c r="HG4" s="67"/>
      <c r="HH4" s="67"/>
      <c r="HI4" s="67"/>
      <c r="HJ4" s="67"/>
      <c r="HK4" s="67"/>
      <c r="HL4" s="67"/>
      <c r="HM4" s="67"/>
      <c r="HN4" s="67"/>
      <c r="HO4" s="67"/>
      <c r="HP4" s="67"/>
      <c r="HQ4" s="67"/>
      <c r="HR4" s="67"/>
      <c r="HS4" s="67"/>
      <c r="HT4" s="67"/>
      <c r="HU4" s="67"/>
      <c r="HV4" s="67"/>
      <c r="HW4" s="67"/>
      <c r="HX4" s="67"/>
      <c r="HY4" s="67"/>
    </row>
    <row r="5" s="30" customFormat="1" ht="22" customHeight="1" spans="1:233">
      <c r="A5" s="10">
        <v>1</v>
      </c>
      <c r="B5" s="8" t="s">
        <v>684</v>
      </c>
      <c r="C5" s="13" t="s">
        <v>674</v>
      </c>
      <c r="D5" s="14"/>
      <c r="E5" s="14"/>
      <c r="F5" s="14"/>
      <c r="G5" s="15"/>
      <c r="H5" s="16">
        <f>12.2*7.05</f>
        <v>86.01</v>
      </c>
      <c r="I5" s="12">
        <v>771</v>
      </c>
      <c r="J5" s="43">
        <f t="shared" ref="J5:J10" si="0">H5*I5</f>
        <v>66314</v>
      </c>
      <c r="K5" s="16" t="s">
        <v>685</v>
      </c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7"/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/>
      <c r="BI5" s="67"/>
      <c r="BJ5" s="67"/>
      <c r="BK5" s="67"/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67"/>
      <c r="BX5" s="67"/>
      <c r="BY5" s="67"/>
      <c r="BZ5" s="67"/>
      <c r="CA5" s="67"/>
      <c r="CB5" s="67"/>
      <c r="CC5" s="67"/>
      <c r="CD5" s="67"/>
      <c r="CE5" s="67"/>
      <c r="CF5" s="67"/>
      <c r="CG5" s="67"/>
      <c r="CH5" s="67"/>
      <c r="CI5" s="67"/>
      <c r="CJ5" s="67"/>
      <c r="CK5" s="67"/>
      <c r="CL5" s="67"/>
      <c r="CM5" s="67"/>
      <c r="CN5" s="67"/>
      <c r="CO5" s="67"/>
      <c r="CP5" s="67"/>
      <c r="CQ5" s="67"/>
      <c r="CR5" s="67"/>
      <c r="CS5" s="67"/>
      <c r="CT5" s="67"/>
      <c r="CU5" s="67"/>
      <c r="CV5" s="67"/>
      <c r="CW5" s="67"/>
      <c r="CX5" s="67"/>
      <c r="CY5" s="67"/>
      <c r="CZ5" s="67"/>
      <c r="DA5" s="67"/>
      <c r="DB5" s="67"/>
      <c r="DC5" s="67"/>
      <c r="DD5" s="67"/>
      <c r="DE5" s="67"/>
      <c r="DF5" s="67"/>
      <c r="DG5" s="67"/>
      <c r="DH5" s="67"/>
      <c r="DI5" s="67"/>
      <c r="DJ5" s="67"/>
      <c r="DK5" s="67"/>
      <c r="DL5" s="67"/>
      <c r="DM5" s="67"/>
      <c r="DN5" s="67"/>
      <c r="DO5" s="67"/>
      <c r="DP5" s="67"/>
      <c r="DQ5" s="67"/>
      <c r="DR5" s="67"/>
      <c r="DS5" s="67"/>
      <c r="DT5" s="67"/>
      <c r="DU5" s="67"/>
      <c r="DV5" s="67"/>
      <c r="DW5" s="67"/>
      <c r="DX5" s="67"/>
      <c r="DY5" s="67"/>
      <c r="DZ5" s="67"/>
      <c r="EA5" s="67"/>
      <c r="EB5" s="67"/>
      <c r="EC5" s="67"/>
      <c r="ED5" s="67"/>
      <c r="EE5" s="67"/>
      <c r="EF5" s="67"/>
      <c r="EG5" s="67"/>
      <c r="EH5" s="67"/>
      <c r="EI5" s="67"/>
      <c r="EJ5" s="67"/>
      <c r="EK5" s="67"/>
      <c r="EL5" s="67"/>
      <c r="EM5" s="67"/>
      <c r="EN5" s="67"/>
      <c r="EO5" s="67"/>
      <c r="EP5" s="67"/>
      <c r="EQ5" s="67"/>
      <c r="ER5" s="67"/>
      <c r="ES5" s="67"/>
      <c r="ET5" s="67"/>
      <c r="EU5" s="67"/>
      <c r="EV5" s="67"/>
      <c r="EW5" s="67"/>
      <c r="EX5" s="67"/>
      <c r="EY5" s="67"/>
      <c r="EZ5" s="67"/>
      <c r="FA5" s="67"/>
      <c r="FB5" s="67"/>
      <c r="FC5" s="67"/>
      <c r="FD5" s="67"/>
      <c r="FE5" s="67"/>
      <c r="FF5" s="67"/>
      <c r="FG5" s="67"/>
      <c r="FH5" s="67"/>
      <c r="FI5" s="67"/>
      <c r="FJ5" s="67"/>
      <c r="FK5" s="67"/>
      <c r="FL5" s="67"/>
      <c r="FM5" s="67"/>
      <c r="FN5" s="67"/>
      <c r="FO5" s="67"/>
      <c r="FP5" s="67"/>
      <c r="FQ5" s="67"/>
      <c r="FR5" s="67"/>
      <c r="FS5" s="67"/>
      <c r="FT5" s="67"/>
      <c r="FU5" s="67"/>
      <c r="FV5" s="67"/>
      <c r="FW5" s="67"/>
      <c r="FX5" s="67"/>
      <c r="FY5" s="67"/>
      <c r="FZ5" s="67"/>
      <c r="GA5" s="67"/>
      <c r="GB5" s="67"/>
      <c r="GC5" s="67"/>
      <c r="GD5" s="67"/>
      <c r="GE5" s="67"/>
      <c r="GF5" s="67"/>
      <c r="GG5" s="67"/>
      <c r="GH5" s="67"/>
      <c r="GI5" s="67"/>
      <c r="GJ5" s="67"/>
      <c r="GK5" s="67"/>
      <c r="GL5" s="67"/>
      <c r="GM5" s="67"/>
      <c r="GN5" s="67"/>
      <c r="GO5" s="67"/>
      <c r="GP5" s="67"/>
      <c r="GQ5" s="67"/>
      <c r="GR5" s="67"/>
      <c r="GS5" s="67"/>
      <c r="GT5" s="67"/>
      <c r="GU5" s="67"/>
      <c r="GV5" s="67"/>
      <c r="GW5" s="67"/>
      <c r="GX5" s="67"/>
      <c r="GY5" s="67"/>
      <c r="GZ5" s="67"/>
      <c r="HA5" s="67"/>
      <c r="HB5" s="67"/>
      <c r="HC5" s="67"/>
      <c r="HD5" s="67"/>
      <c r="HE5" s="67"/>
      <c r="HF5" s="67"/>
      <c r="HG5" s="67"/>
      <c r="HH5" s="67"/>
      <c r="HI5" s="67"/>
      <c r="HJ5" s="67"/>
      <c r="HK5" s="67"/>
      <c r="HL5" s="67"/>
      <c r="HM5" s="67"/>
      <c r="HN5" s="67"/>
      <c r="HO5" s="67"/>
      <c r="HP5" s="67"/>
      <c r="HQ5" s="67"/>
      <c r="HR5" s="67"/>
      <c r="HS5" s="67"/>
      <c r="HT5" s="67"/>
      <c r="HU5" s="67"/>
      <c r="HV5" s="67"/>
      <c r="HW5" s="67"/>
      <c r="HX5" s="67"/>
      <c r="HY5" s="67"/>
    </row>
    <row r="6" s="30" customFormat="1" ht="22" customHeight="1" spans="1:233">
      <c r="A6" s="10">
        <v>2</v>
      </c>
      <c r="B6" s="8" t="s">
        <v>686</v>
      </c>
      <c r="C6" s="13" t="s">
        <v>687</v>
      </c>
      <c r="D6" s="14"/>
      <c r="E6" s="14"/>
      <c r="F6" s="14"/>
      <c r="G6" s="15"/>
      <c r="H6" s="16">
        <f>5.3*6.2</f>
        <v>32.86</v>
      </c>
      <c r="I6" s="12">
        <v>306</v>
      </c>
      <c r="J6" s="43">
        <f t="shared" si="0"/>
        <v>10055</v>
      </c>
      <c r="K6" s="16" t="s">
        <v>688</v>
      </c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67"/>
      <c r="AE6" s="67"/>
      <c r="AF6" s="67"/>
      <c r="AG6" s="67"/>
      <c r="AH6" s="67"/>
      <c r="AI6" s="67"/>
      <c r="AJ6" s="67"/>
      <c r="AK6" s="67"/>
      <c r="AL6" s="67"/>
      <c r="AM6" s="67"/>
      <c r="AN6" s="67"/>
      <c r="AO6" s="67"/>
      <c r="AP6" s="67"/>
      <c r="AQ6" s="67"/>
      <c r="AR6" s="67"/>
      <c r="AS6" s="67"/>
      <c r="AT6" s="67"/>
      <c r="AU6" s="67"/>
      <c r="AV6" s="67"/>
      <c r="AW6" s="67"/>
      <c r="AX6" s="67"/>
      <c r="AY6" s="67"/>
      <c r="AZ6" s="67"/>
      <c r="BA6" s="67"/>
      <c r="BB6" s="67"/>
      <c r="BC6" s="67"/>
      <c r="BD6" s="67"/>
      <c r="BE6" s="67"/>
      <c r="BF6" s="67"/>
      <c r="BG6" s="67"/>
      <c r="BH6" s="67"/>
      <c r="BI6" s="67"/>
      <c r="BJ6" s="67"/>
      <c r="BK6" s="67"/>
      <c r="BL6" s="67"/>
      <c r="BM6" s="67"/>
      <c r="BN6" s="67"/>
      <c r="BO6" s="67"/>
      <c r="BP6" s="67"/>
      <c r="BQ6" s="67"/>
      <c r="BR6" s="67"/>
      <c r="BS6" s="67"/>
      <c r="BT6" s="67"/>
      <c r="BU6" s="67"/>
      <c r="BV6" s="67"/>
      <c r="BW6" s="67"/>
      <c r="BX6" s="67"/>
      <c r="BY6" s="67"/>
      <c r="BZ6" s="67"/>
      <c r="CA6" s="67"/>
      <c r="CB6" s="67"/>
      <c r="CC6" s="67"/>
      <c r="CD6" s="67"/>
      <c r="CE6" s="67"/>
      <c r="CF6" s="67"/>
      <c r="CG6" s="67"/>
      <c r="CH6" s="67"/>
      <c r="CI6" s="67"/>
      <c r="CJ6" s="67"/>
      <c r="CK6" s="67"/>
      <c r="CL6" s="67"/>
      <c r="CM6" s="67"/>
      <c r="CN6" s="67"/>
      <c r="CO6" s="67"/>
      <c r="CP6" s="67"/>
      <c r="CQ6" s="67"/>
      <c r="CR6" s="67"/>
      <c r="CS6" s="67"/>
      <c r="CT6" s="67"/>
      <c r="CU6" s="67"/>
      <c r="CV6" s="67"/>
      <c r="CW6" s="67"/>
      <c r="CX6" s="67"/>
      <c r="CY6" s="67"/>
      <c r="CZ6" s="67"/>
      <c r="DA6" s="67"/>
      <c r="DB6" s="67"/>
      <c r="DC6" s="67"/>
      <c r="DD6" s="67"/>
      <c r="DE6" s="67"/>
      <c r="DF6" s="67"/>
      <c r="DG6" s="67"/>
      <c r="DH6" s="67"/>
      <c r="DI6" s="67"/>
      <c r="DJ6" s="67"/>
      <c r="DK6" s="67"/>
      <c r="DL6" s="67"/>
      <c r="DM6" s="67"/>
      <c r="DN6" s="67"/>
      <c r="DO6" s="67"/>
      <c r="DP6" s="67"/>
      <c r="DQ6" s="67"/>
      <c r="DR6" s="67"/>
      <c r="DS6" s="67"/>
      <c r="DT6" s="67"/>
      <c r="DU6" s="67"/>
      <c r="DV6" s="67"/>
      <c r="DW6" s="67"/>
      <c r="DX6" s="67"/>
      <c r="DY6" s="67"/>
      <c r="DZ6" s="67"/>
      <c r="EA6" s="67"/>
      <c r="EB6" s="67"/>
      <c r="EC6" s="67"/>
      <c r="ED6" s="67"/>
      <c r="EE6" s="67"/>
      <c r="EF6" s="67"/>
      <c r="EG6" s="67"/>
      <c r="EH6" s="67"/>
      <c r="EI6" s="67"/>
      <c r="EJ6" s="67"/>
      <c r="EK6" s="67"/>
      <c r="EL6" s="67"/>
      <c r="EM6" s="67"/>
      <c r="EN6" s="67"/>
      <c r="EO6" s="67"/>
      <c r="EP6" s="67"/>
      <c r="EQ6" s="67"/>
      <c r="ER6" s="67"/>
      <c r="ES6" s="67"/>
      <c r="ET6" s="67"/>
      <c r="EU6" s="67"/>
      <c r="EV6" s="67"/>
      <c r="EW6" s="67"/>
      <c r="EX6" s="67"/>
      <c r="EY6" s="67"/>
      <c r="EZ6" s="67"/>
      <c r="FA6" s="67"/>
      <c r="FB6" s="67"/>
      <c r="FC6" s="67"/>
      <c r="FD6" s="67"/>
      <c r="FE6" s="67"/>
      <c r="FF6" s="67"/>
      <c r="FG6" s="67"/>
      <c r="FH6" s="67"/>
      <c r="FI6" s="67"/>
      <c r="FJ6" s="67"/>
      <c r="FK6" s="67"/>
      <c r="FL6" s="67"/>
      <c r="FM6" s="67"/>
      <c r="FN6" s="67"/>
      <c r="FO6" s="67"/>
      <c r="FP6" s="67"/>
      <c r="FQ6" s="67"/>
      <c r="FR6" s="67"/>
      <c r="FS6" s="67"/>
      <c r="FT6" s="67"/>
      <c r="FU6" s="67"/>
      <c r="FV6" s="67"/>
      <c r="FW6" s="67"/>
      <c r="FX6" s="67"/>
      <c r="FY6" s="67"/>
      <c r="FZ6" s="67"/>
      <c r="GA6" s="67"/>
      <c r="GB6" s="67"/>
      <c r="GC6" s="67"/>
      <c r="GD6" s="67"/>
      <c r="GE6" s="67"/>
      <c r="GF6" s="67"/>
      <c r="GG6" s="67"/>
      <c r="GH6" s="67"/>
      <c r="GI6" s="67"/>
      <c r="GJ6" s="67"/>
      <c r="GK6" s="67"/>
      <c r="GL6" s="67"/>
      <c r="GM6" s="67"/>
      <c r="GN6" s="67"/>
      <c r="GO6" s="67"/>
      <c r="GP6" s="67"/>
      <c r="GQ6" s="67"/>
      <c r="GR6" s="67"/>
      <c r="GS6" s="67"/>
      <c r="GT6" s="67"/>
      <c r="GU6" s="67"/>
      <c r="GV6" s="67"/>
      <c r="GW6" s="67"/>
      <c r="GX6" s="67"/>
      <c r="GY6" s="67"/>
      <c r="GZ6" s="67"/>
      <c r="HA6" s="67"/>
      <c r="HB6" s="67"/>
      <c r="HC6" s="67"/>
      <c r="HD6" s="67"/>
      <c r="HE6" s="67"/>
      <c r="HF6" s="67"/>
      <c r="HG6" s="67"/>
      <c r="HH6" s="67"/>
      <c r="HI6" s="67"/>
      <c r="HJ6" s="67"/>
      <c r="HK6" s="67"/>
      <c r="HL6" s="67"/>
      <c r="HM6" s="67"/>
      <c r="HN6" s="67"/>
      <c r="HO6" s="67"/>
      <c r="HP6" s="67"/>
      <c r="HQ6" s="67"/>
      <c r="HR6" s="67"/>
      <c r="HS6" s="67"/>
      <c r="HT6" s="67"/>
      <c r="HU6" s="67"/>
      <c r="HV6" s="67"/>
      <c r="HW6" s="67"/>
      <c r="HX6" s="67"/>
      <c r="HY6" s="67"/>
    </row>
    <row r="7" s="30" customFormat="1" ht="22" customHeight="1" spans="1:233">
      <c r="A7" s="10">
        <v>3</v>
      </c>
      <c r="B7" s="8" t="s">
        <v>689</v>
      </c>
      <c r="C7" s="13" t="s">
        <v>674</v>
      </c>
      <c r="D7" s="14"/>
      <c r="E7" s="14"/>
      <c r="F7" s="14"/>
      <c r="G7" s="15"/>
      <c r="H7" s="16">
        <f>6*5.5</f>
        <v>33</v>
      </c>
      <c r="I7" s="12">
        <v>848</v>
      </c>
      <c r="J7" s="43">
        <f t="shared" si="0"/>
        <v>27984</v>
      </c>
      <c r="K7" s="16" t="s">
        <v>690</v>
      </c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67"/>
      <c r="Y7" s="67"/>
      <c r="Z7" s="67"/>
      <c r="AA7" s="67"/>
      <c r="AB7" s="67"/>
      <c r="AC7" s="67"/>
      <c r="AD7" s="67"/>
      <c r="AE7" s="67"/>
      <c r="AF7" s="67"/>
      <c r="AG7" s="67"/>
      <c r="AH7" s="67"/>
      <c r="AI7" s="67"/>
      <c r="AJ7" s="67"/>
      <c r="AK7" s="67"/>
      <c r="AL7" s="67"/>
      <c r="AM7" s="67"/>
      <c r="AN7" s="67"/>
      <c r="AO7" s="67"/>
      <c r="AP7" s="67"/>
      <c r="AQ7" s="67"/>
      <c r="AR7" s="67"/>
      <c r="AS7" s="67"/>
      <c r="AT7" s="67"/>
      <c r="AU7" s="67"/>
      <c r="AV7" s="67"/>
      <c r="AW7" s="67"/>
      <c r="AX7" s="67"/>
      <c r="AY7" s="67"/>
      <c r="AZ7" s="67"/>
      <c r="BA7" s="67"/>
      <c r="BB7" s="67"/>
      <c r="BC7" s="67"/>
      <c r="BD7" s="67"/>
      <c r="BE7" s="67"/>
      <c r="BF7" s="67"/>
      <c r="BG7" s="67"/>
      <c r="BH7" s="67"/>
      <c r="BI7" s="67"/>
      <c r="BJ7" s="67"/>
      <c r="BK7" s="67"/>
      <c r="BL7" s="67"/>
      <c r="BM7" s="67"/>
      <c r="BN7" s="67"/>
      <c r="BO7" s="67"/>
      <c r="BP7" s="67"/>
      <c r="BQ7" s="67"/>
      <c r="BR7" s="67"/>
      <c r="BS7" s="67"/>
      <c r="BT7" s="67"/>
      <c r="BU7" s="67"/>
      <c r="BV7" s="67"/>
      <c r="BW7" s="67"/>
      <c r="BX7" s="67"/>
      <c r="BY7" s="67"/>
      <c r="BZ7" s="67"/>
      <c r="CA7" s="67"/>
      <c r="CB7" s="67"/>
      <c r="CC7" s="67"/>
      <c r="CD7" s="67"/>
      <c r="CE7" s="67"/>
      <c r="CF7" s="67"/>
      <c r="CG7" s="67"/>
      <c r="CH7" s="67"/>
      <c r="CI7" s="67"/>
      <c r="CJ7" s="67"/>
      <c r="CK7" s="67"/>
      <c r="CL7" s="67"/>
      <c r="CM7" s="67"/>
      <c r="CN7" s="67"/>
      <c r="CO7" s="67"/>
      <c r="CP7" s="67"/>
      <c r="CQ7" s="67"/>
      <c r="CR7" s="67"/>
      <c r="CS7" s="67"/>
      <c r="CT7" s="67"/>
      <c r="CU7" s="67"/>
      <c r="CV7" s="67"/>
      <c r="CW7" s="67"/>
      <c r="CX7" s="67"/>
      <c r="CY7" s="67"/>
      <c r="CZ7" s="67"/>
      <c r="DA7" s="67"/>
      <c r="DB7" s="67"/>
      <c r="DC7" s="67"/>
      <c r="DD7" s="67"/>
      <c r="DE7" s="67"/>
      <c r="DF7" s="67"/>
      <c r="DG7" s="67"/>
      <c r="DH7" s="67"/>
      <c r="DI7" s="67"/>
      <c r="DJ7" s="67"/>
      <c r="DK7" s="67"/>
      <c r="DL7" s="67"/>
      <c r="DM7" s="67"/>
      <c r="DN7" s="67"/>
      <c r="DO7" s="67"/>
      <c r="DP7" s="67"/>
      <c r="DQ7" s="67"/>
      <c r="DR7" s="67"/>
      <c r="DS7" s="67"/>
      <c r="DT7" s="67"/>
      <c r="DU7" s="67"/>
      <c r="DV7" s="67"/>
      <c r="DW7" s="67"/>
      <c r="DX7" s="67"/>
      <c r="DY7" s="67"/>
      <c r="DZ7" s="67"/>
      <c r="EA7" s="67"/>
      <c r="EB7" s="67"/>
      <c r="EC7" s="67"/>
      <c r="ED7" s="67"/>
      <c r="EE7" s="67"/>
      <c r="EF7" s="67"/>
      <c r="EG7" s="67"/>
      <c r="EH7" s="67"/>
      <c r="EI7" s="67"/>
      <c r="EJ7" s="67"/>
      <c r="EK7" s="67"/>
      <c r="EL7" s="67"/>
      <c r="EM7" s="67"/>
      <c r="EN7" s="67"/>
      <c r="EO7" s="67"/>
      <c r="EP7" s="67"/>
      <c r="EQ7" s="67"/>
      <c r="ER7" s="67"/>
      <c r="ES7" s="67"/>
      <c r="ET7" s="67"/>
      <c r="EU7" s="67"/>
      <c r="EV7" s="67"/>
      <c r="EW7" s="67"/>
      <c r="EX7" s="67"/>
      <c r="EY7" s="67"/>
      <c r="EZ7" s="67"/>
      <c r="FA7" s="67"/>
      <c r="FB7" s="67"/>
      <c r="FC7" s="67"/>
      <c r="FD7" s="67"/>
      <c r="FE7" s="67"/>
      <c r="FF7" s="67"/>
      <c r="FG7" s="67"/>
      <c r="FH7" s="67"/>
      <c r="FI7" s="67"/>
      <c r="FJ7" s="67"/>
      <c r="FK7" s="67"/>
      <c r="FL7" s="67"/>
      <c r="FM7" s="67"/>
      <c r="FN7" s="67"/>
      <c r="FO7" s="67"/>
      <c r="FP7" s="67"/>
      <c r="FQ7" s="67"/>
      <c r="FR7" s="67"/>
      <c r="FS7" s="67"/>
      <c r="FT7" s="67"/>
      <c r="FU7" s="67"/>
      <c r="FV7" s="67"/>
      <c r="FW7" s="67"/>
      <c r="FX7" s="67"/>
      <c r="FY7" s="67"/>
      <c r="FZ7" s="67"/>
      <c r="GA7" s="67"/>
      <c r="GB7" s="67"/>
      <c r="GC7" s="67"/>
      <c r="GD7" s="67"/>
      <c r="GE7" s="67"/>
      <c r="GF7" s="67"/>
      <c r="GG7" s="67"/>
      <c r="GH7" s="67"/>
      <c r="GI7" s="67"/>
      <c r="GJ7" s="67"/>
      <c r="GK7" s="67"/>
      <c r="GL7" s="67"/>
      <c r="GM7" s="67"/>
      <c r="GN7" s="67"/>
      <c r="GO7" s="67"/>
      <c r="GP7" s="67"/>
      <c r="GQ7" s="67"/>
      <c r="GR7" s="67"/>
      <c r="GS7" s="67"/>
      <c r="GT7" s="67"/>
      <c r="GU7" s="67"/>
      <c r="GV7" s="67"/>
      <c r="GW7" s="67"/>
      <c r="GX7" s="67"/>
      <c r="GY7" s="67"/>
      <c r="GZ7" s="67"/>
      <c r="HA7" s="67"/>
      <c r="HB7" s="67"/>
      <c r="HC7" s="67"/>
      <c r="HD7" s="67"/>
      <c r="HE7" s="67"/>
      <c r="HF7" s="67"/>
      <c r="HG7" s="67"/>
      <c r="HH7" s="67"/>
      <c r="HI7" s="67"/>
      <c r="HJ7" s="67"/>
      <c r="HK7" s="67"/>
      <c r="HL7" s="67"/>
      <c r="HM7" s="67"/>
      <c r="HN7" s="67"/>
      <c r="HO7" s="67"/>
      <c r="HP7" s="67"/>
      <c r="HQ7" s="67"/>
      <c r="HR7" s="67"/>
      <c r="HS7" s="67"/>
      <c r="HT7" s="67"/>
      <c r="HU7" s="67"/>
      <c r="HV7" s="67"/>
      <c r="HW7" s="67"/>
      <c r="HX7" s="67"/>
      <c r="HY7" s="67"/>
    </row>
    <row r="8" s="30" customFormat="1" ht="22" customHeight="1" spans="1:233">
      <c r="A8" s="10">
        <v>4</v>
      </c>
      <c r="B8" s="8" t="s">
        <v>691</v>
      </c>
      <c r="C8" s="13" t="s">
        <v>674</v>
      </c>
      <c r="D8" s="14"/>
      <c r="E8" s="14"/>
      <c r="F8" s="14"/>
      <c r="G8" s="15"/>
      <c r="H8" s="16">
        <f>11*2.5</f>
        <v>27.5</v>
      </c>
      <c r="I8" s="12">
        <v>662</v>
      </c>
      <c r="J8" s="43">
        <f t="shared" si="0"/>
        <v>18205</v>
      </c>
      <c r="K8" s="16" t="s">
        <v>692</v>
      </c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67"/>
      <c r="Y8" s="67"/>
      <c r="Z8" s="67"/>
      <c r="AA8" s="67"/>
      <c r="AB8" s="67"/>
      <c r="AC8" s="67"/>
      <c r="AD8" s="67"/>
      <c r="AE8" s="67"/>
      <c r="AF8" s="67"/>
      <c r="AG8" s="67"/>
      <c r="AH8" s="67"/>
      <c r="AI8" s="67"/>
      <c r="AJ8" s="67"/>
      <c r="AK8" s="67"/>
      <c r="AL8" s="67"/>
      <c r="AM8" s="67"/>
      <c r="AN8" s="67"/>
      <c r="AO8" s="67"/>
      <c r="AP8" s="67"/>
      <c r="AQ8" s="67"/>
      <c r="AR8" s="67"/>
      <c r="AS8" s="67"/>
      <c r="AT8" s="67"/>
      <c r="AU8" s="67"/>
      <c r="AV8" s="67"/>
      <c r="AW8" s="67"/>
      <c r="AX8" s="67"/>
      <c r="AY8" s="67"/>
      <c r="AZ8" s="67"/>
      <c r="BA8" s="67"/>
      <c r="BB8" s="67"/>
      <c r="BC8" s="67"/>
      <c r="BD8" s="67"/>
      <c r="BE8" s="67"/>
      <c r="BF8" s="67"/>
      <c r="BG8" s="67"/>
      <c r="BH8" s="67"/>
      <c r="BI8" s="67"/>
      <c r="BJ8" s="67"/>
      <c r="BK8" s="67"/>
      <c r="BL8" s="67"/>
      <c r="BM8" s="67"/>
      <c r="BN8" s="67"/>
      <c r="BO8" s="67"/>
      <c r="BP8" s="67"/>
      <c r="BQ8" s="67"/>
      <c r="BR8" s="67"/>
      <c r="BS8" s="67"/>
      <c r="BT8" s="67"/>
      <c r="BU8" s="67"/>
      <c r="BV8" s="67"/>
      <c r="BW8" s="67"/>
      <c r="BX8" s="67"/>
      <c r="BY8" s="67"/>
      <c r="BZ8" s="67"/>
      <c r="CA8" s="67"/>
      <c r="CB8" s="67"/>
      <c r="CC8" s="67"/>
      <c r="CD8" s="67"/>
      <c r="CE8" s="67"/>
      <c r="CF8" s="67"/>
      <c r="CG8" s="67"/>
      <c r="CH8" s="67"/>
      <c r="CI8" s="67"/>
      <c r="CJ8" s="67"/>
      <c r="CK8" s="67"/>
      <c r="CL8" s="67"/>
      <c r="CM8" s="67"/>
      <c r="CN8" s="67"/>
      <c r="CO8" s="67"/>
      <c r="CP8" s="67"/>
      <c r="CQ8" s="67"/>
      <c r="CR8" s="67"/>
      <c r="CS8" s="67"/>
      <c r="CT8" s="67"/>
      <c r="CU8" s="67"/>
      <c r="CV8" s="67"/>
      <c r="CW8" s="67"/>
      <c r="CX8" s="67"/>
      <c r="CY8" s="67"/>
      <c r="CZ8" s="67"/>
      <c r="DA8" s="67"/>
      <c r="DB8" s="67"/>
      <c r="DC8" s="67"/>
      <c r="DD8" s="67"/>
      <c r="DE8" s="67"/>
      <c r="DF8" s="67"/>
      <c r="DG8" s="67"/>
      <c r="DH8" s="67"/>
      <c r="DI8" s="67"/>
      <c r="DJ8" s="67"/>
      <c r="DK8" s="67"/>
      <c r="DL8" s="67"/>
      <c r="DM8" s="67"/>
      <c r="DN8" s="67"/>
      <c r="DO8" s="67"/>
      <c r="DP8" s="67"/>
      <c r="DQ8" s="67"/>
      <c r="DR8" s="67"/>
      <c r="DS8" s="67"/>
      <c r="DT8" s="67"/>
      <c r="DU8" s="67"/>
      <c r="DV8" s="67"/>
      <c r="DW8" s="67"/>
      <c r="DX8" s="67"/>
      <c r="DY8" s="67"/>
      <c r="DZ8" s="67"/>
      <c r="EA8" s="67"/>
      <c r="EB8" s="67"/>
      <c r="EC8" s="67"/>
      <c r="ED8" s="67"/>
      <c r="EE8" s="67"/>
      <c r="EF8" s="67"/>
      <c r="EG8" s="67"/>
      <c r="EH8" s="67"/>
      <c r="EI8" s="67"/>
      <c r="EJ8" s="67"/>
      <c r="EK8" s="67"/>
      <c r="EL8" s="67"/>
      <c r="EM8" s="67"/>
      <c r="EN8" s="67"/>
      <c r="EO8" s="67"/>
      <c r="EP8" s="67"/>
      <c r="EQ8" s="67"/>
      <c r="ER8" s="67"/>
      <c r="ES8" s="67"/>
      <c r="ET8" s="67"/>
      <c r="EU8" s="67"/>
      <c r="EV8" s="67"/>
      <c r="EW8" s="67"/>
      <c r="EX8" s="67"/>
      <c r="EY8" s="67"/>
      <c r="EZ8" s="67"/>
      <c r="FA8" s="67"/>
      <c r="FB8" s="67"/>
      <c r="FC8" s="67"/>
      <c r="FD8" s="67"/>
      <c r="FE8" s="67"/>
      <c r="FF8" s="67"/>
      <c r="FG8" s="67"/>
      <c r="FH8" s="67"/>
      <c r="FI8" s="67"/>
      <c r="FJ8" s="67"/>
      <c r="FK8" s="67"/>
      <c r="FL8" s="67"/>
      <c r="FM8" s="67"/>
      <c r="FN8" s="67"/>
      <c r="FO8" s="67"/>
      <c r="FP8" s="67"/>
      <c r="FQ8" s="67"/>
      <c r="FR8" s="67"/>
      <c r="FS8" s="67"/>
      <c r="FT8" s="67"/>
      <c r="FU8" s="67"/>
      <c r="FV8" s="67"/>
      <c r="FW8" s="67"/>
      <c r="FX8" s="67"/>
      <c r="FY8" s="67"/>
      <c r="FZ8" s="67"/>
      <c r="GA8" s="67"/>
      <c r="GB8" s="67"/>
      <c r="GC8" s="67"/>
      <c r="GD8" s="67"/>
      <c r="GE8" s="67"/>
      <c r="GF8" s="67"/>
      <c r="GG8" s="67"/>
      <c r="GH8" s="67"/>
      <c r="GI8" s="67"/>
      <c r="GJ8" s="67"/>
      <c r="GK8" s="67"/>
      <c r="GL8" s="67"/>
      <c r="GM8" s="67"/>
      <c r="GN8" s="67"/>
      <c r="GO8" s="67"/>
      <c r="GP8" s="67"/>
      <c r="GQ8" s="67"/>
      <c r="GR8" s="67"/>
      <c r="GS8" s="67"/>
      <c r="GT8" s="67"/>
      <c r="GU8" s="67"/>
      <c r="GV8" s="67"/>
      <c r="GW8" s="67"/>
      <c r="GX8" s="67"/>
      <c r="GY8" s="67"/>
      <c r="GZ8" s="67"/>
      <c r="HA8" s="67"/>
      <c r="HB8" s="67"/>
      <c r="HC8" s="67"/>
      <c r="HD8" s="67"/>
      <c r="HE8" s="67"/>
      <c r="HF8" s="67"/>
      <c r="HG8" s="67"/>
      <c r="HH8" s="67"/>
      <c r="HI8" s="67"/>
      <c r="HJ8" s="67"/>
      <c r="HK8" s="67"/>
      <c r="HL8" s="67"/>
      <c r="HM8" s="67"/>
      <c r="HN8" s="67"/>
      <c r="HO8" s="67"/>
      <c r="HP8" s="67"/>
      <c r="HQ8" s="67"/>
      <c r="HR8" s="67"/>
      <c r="HS8" s="67"/>
      <c r="HT8" s="67"/>
      <c r="HU8" s="67"/>
      <c r="HV8" s="67"/>
      <c r="HW8" s="67"/>
      <c r="HX8" s="67"/>
      <c r="HY8" s="67"/>
    </row>
    <row r="9" s="30" customFormat="1" ht="22" customHeight="1" spans="1:233">
      <c r="A9" s="10">
        <v>5</v>
      </c>
      <c r="B9" s="8" t="s">
        <v>693</v>
      </c>
      <c r="C9" s="13" t="s">
        <v>694</v>
      </c>
      <c r="D9" s="14"/>
      <c r="E9" s="14"/>
      <c r="F9" s="14"/>
      <c r="G9" s="15"/>
      <c r="H9" s="16">
        <f>12*3.5</f>
        <v>42</v>
      </c>
      <c r="I9" s="12">
        <v>285</v>
      </c>
      <c r="J9" s="43">
        <f t="shared" si="0"/>
        <v>11970</v>
      </c>
      <c r="K9" s="16" t="s">
        <v>695</v>
      </c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67"/>
      <c r="Y9" s="67"/>
      <c r="Z9" s="67"/>
      <c r="AA9" s="67"/>
      <c r="AB9" s="67"/>
      <c r="AC9" s="67"/>
      <c r="AD9" s="67"/>
      <c r="AE9" s="67"/>
      <c r="AF9" s="67"/>
      <c r="AG9" s="67"/>
      <c r="AH9" s="67"/>
      <c r="AI9" s="67"/>
      <c r="AJ9" s="67"/>
      <c r="AK9" s="67"/>
      <c r="AL9" s="67"/>
      <c r="AM9" s="67"/>
      <c r="AN9" s="67"/>
      <c r="AO9" s="67"/>
      <c r="AP9" s="67"/>
      <c r="AQ9" s="67"/>
      <c r="AR9" s="67"/>
      <c r="AS9" s="67"/>
      <c r="AT9" s="67"/>
      <c r="AU9" s="67"/>
      <c r="AV9" s="67"/>
      <c r="AW9" s="67"/>
      <c r="AX9" s="67"/>
      <c r="AY9" s="67"/>
      <c r="AZ9" s="67"/>
      <c r="BA9" s="67"/>
      <c r="BB9" s="67"/>
      <c r="BC9" s="67"/>
      <c r="BD9" s="67"/>
      <c r="BE9" s="67"/>
      <c r="BF9" s="67"/>
      <c r="BG9" s="67"/>
      <c r="BH9" s="67"/>
      <c r="BI9" s="67"/>
      <c r="BJ9" s="67"/>
      <c r="BK9" s="67"/>
      <c r="BL9" s="67"/>
      <c r="BM9" s="67"/>
      <c r="BN9" s="67"/>
      <c r="BO9" s="67"/>
      <c r="BP9" s="67"/>
      <c r="BQ9" s="67"/>
      <c r="BR9" s="67"/>
      <c r="BS9" s="67"/>
      <c r="BT9" s="67"/>
      <c r="BU9" s="67"/>
      <c r="BV9" s="67"/>
      <c r="BW9" s="67"/>
      <c r="BX9" s="67"/>
      <c r="BY9" s="67"/>
      <c r="BZ9" s="67"/>
      <c r="CA9" s="67"/>
      <c r="CB9" s="67"/>
      <c r="CC9" s="67"/>
      <c r="CD9" s="67"/>
      <c r="CE9" s="67"/>
      <c r="CF9" s="67"/>
      <c r="CG9" s="67"/>
      <c r="CH9" s="67"/>
      <c r="CI9" s="67"/>
      <c r="CJ9" s="67"/>
      <c r="CK9" s="67"/>
      <c r="CL9" s="67"/>
      <c r="CM9" s="67"/>
      <c r="CN9" s="67"/>
      <c r="CO9" s="67"/>
      <c r="CP9" s="67"/>
      <c r="CQ9" s="67"/>
      <c r="CR9" s="67"/>
      <c r="CS9" s="67"/>
      <c r="CT9" s="67"/>
      <c r="CU9" s="67"/>
      <c r="CV9" s="67"/>
      <c r="CW9" s="67"/>
      <c r="CX9" s="67"/>
      <c r="CY9" s="67"/>
      <c r="CZ9" s="67"/>
      <c r="DA9" s="67"/>
      <c r="DB9" s="67"/>
      <c r="DC9" s="67"/>
      <c r="DD9" s="67"/>
      <c r="DE9" s="67"/>
      <c r="DF9" s="67"/>
      <c r="DG9" s="67"/>
      <c r="DH9" s="67"/>
      <c r="DI9" s="67"/>
      <c r="DJ9" s="67"/>
      <c r="DK9" s="67"/>
      <c r="DL9" s="67"/>
      <c r="DM9" s="67"/>
      <c r="DN9" s="67"/>
      <c r="DO9" s="67"/>
      <c r="DP9" s="67"/>
      <c r="DQ9" s="67"/>
      <c r="DR9" s="67"/>
      <c r="DS9" s="67"/>
      <c r="DT9" s="67"/>
      <c r="DU9" s="67"/>
      <c r="DV9" s="67"/>
      <c r="DW9" s="67"/>
      <c r="DX9" s="67"/>
      <c r="DY9" s="67"/>
      <c r="DZ9" s="67"/>
      <c r="EA9" s="67"/>
      <c r="EB9" s="67"/>
      <c r="EC9" s="67"/>
      <c r="ED9" s="67"/>
      <c r="EE9" s="67"/>
      <c r="EF9" s="67"/>
      <c r="EG9" s="67"/>
      <c r="EH9" s="67"/>
      <c r="EI9" s="67"/>
      <c r="EJ9" s="67"/>
      <c r="EK9" s="67"/>
      <c r="EL9" s="67"/>
      <c r="EM9" s="67"/>
      <c r="EN9" s="67"/>
      <c r="EO9" s="67"/>
      <c r="EP9" s="67"/>
      <c r="EQ9" s="67"/>
      <c r="ER9" s="67"/>
      <c r="ES9" s="67"/>
      <c r="ET9" s="67"/>
      <c r="EU9" s="67"/>
      <c r="EV9" s="67"/>
      <c r="EW9" s="67"/>
      <c r="EX9" s="67"/>
      <c r="EY9" s="67"/>
      <c r="EZ9" s="67"/>
      <c r="FA9" s="67"/>
      <c r="FB9" s="67"/>
      <c r="FC9" s="67"/>
      <c r="FD9" s="67"/>
      <c r="FE9" s="67"/>
      <c r="FF9" s="67"/>
      <c r="FG9" s="67"/>
      <c r="FH9" s="67"/>
      <c r="FI9" s="67"/>
      <c r="FJ9" s="67"/>
      <c r="FK9" s="67"/>
      <c r="FL9" s="67"/>
      <c r="FM9" s="67"/>
      <c r="FN9" s="67"/>
      <c r="FO9" s="67"/>
      <c r="FP9" s="67"/>
      <c r="FQ9" s="67"/>
      <c r="FR9" s="67"/>
      <c r="FS9" s="67"/>
      <c r="FT9" s="67"/>
      <c r="FU9" s="67"/>
      <c r="FV9" s="67"/>
      <c r="FW9" s="67"/>
      <c r="FX9" s="67"/>
      <c r="FY9" s="67"/>
      <c r="FZ9" s="67"/>
      <c r="GA9" s="67"/>
      <c r="GB9" s="67"/>
      <c r="GC9" s="67"/>
      <c r="GD9" s="67"/>
      <c r="GE9" s="67"/>
      <c r="GF9" s="67"/>
      <c r="GG9" s="67"/>
      <c r="GH9" s="67"/>
      <c r="GI9" s="67"/>
      <c r="GJ9" s="67"/>
      <c r="GK9" s="67"/>
      <c r="GL9" s="67"/>
      <c r="GM9" s="67"/>
      <c r="GN9" s="67"/>
      <c r="GO9" s="67"/>
      <c r="GP9" s="67"/>
      <c r="GQ9" s="67"/>
      <c r="GR9" s="67"/>
      <c r="GS9" s="67"/>
      <c r="GT9" s="67"/>
      <c r="GU9" s="67"/>
      <c r="GV9" s="67"/>
      <c r="GW9" s="67"/>
      <c r="GX9" s="67"/>
      <c r="GY9" s="67"/>
      <c r="GZ9" s="67"/>
      <c r="HA9" s="67"/>
      <c r="HB9" s="67"/>
      <c r="HC9" s="67"/>
      <c r="HD9" s="67"/>
      <c r="HE9" s="67"/>
      <c r="HF9" s="67"/>
      <c r="HG9" s="67"/>
      <c r="HH9" s="67"/>
      <c r="HI9" s="67"/>
      <c r="HJ9" s="67"/>
      <c r="HK9" s="67"/>
      <c r="HL9" s="67"/>
      <c r="HM9" s="67"/>
      <c r="HN9" s="67"/>
      <c r="HO9" s="67"/>
      <c r="HP9" s="67"/>
      <c r="HQ9" s="67"/>
      <c r="HR9" s="67"/>
      <c r="HS9" s="67"/>
      <c r="HT9" s="67"/>
      <c r="HU9" s="67"/>
      <c r="HV9" s="67"/>
      <c r="HW9" s="67"/>
      <c r="HX9" s="67"/>
      <c r="HY9" s="67"/>
    </row>
    <row r="10" s="30" customFormat="1" ht="22" customHeight="1" spans="1:233">
      <c r="A10" s="6">
        <v>6</v>
      </c>
      <c r="B10" s="62" t="s">
        <v>696</v>
      </c>
      <c r="C10" s="63" t="s">
        <v>674</v>
      </c>
      <c r="D10" s="14"/>
      <c r="E10" s="14"/>
      <c r="F10" s="14"/>
      <c r="G10" s="15"/>
      <c r="H10" s="55">
        <f>11*5.6+3.65*1</f>
        <v>65.25</v>
      </c>
      <c r="I10" s="69">
        <v>778</v>
      </c>
      <c r="J10" s="48">
        <f t="shared" si="0"/>
        <v>50765</v>
      </c>
      <c r="K10" s="55" t="s">
        <v>697</v>
      </c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67"/>
      <c r="Y10" s="67"/>
      <c r="Z10" s="67"/>
      <c r="AA10" s="67"/>
      <c r="AB10" s="67"/>
      <c r="AC10" s="67"/>
      <c r="AD10" s="67"/>
      <c r="AE10" s="67"/>
      <c r="AF10" s="67"/>
      <c r="AG10" s="67"/>
      <c r="AH10" s="67"/>
      <c r="AI10" s="67"/>
      <c r="AJ10" s="67"/>
      <c r="AK10" s="67"/>
      <c r="AL10" s="67"/>
      <c r="AM10" s="67"/>
      <c r="AN10" s="67"/>
      <c r="AO10" s="67"/>
      <c r="AP10" s="67"/>
      <c r="AQ10" s="67"/>
      <c r="AR10" s="67"/>
      <c r="AS10" s="67"/>
      <c r="AT10" s="67"/>
      <c r="AU10" s="67"/>
      <c r="AV10" s="67"/>
      <c r="AW10" s="67"/>
      <c r="AX10" s="67"/>
      <c r="AY10" s="67"/>
      <c r="AZ10" s="67"/>
      <c r="BA10" s="67"/>
      <c r="BB10" s="67"/>
      <c r="BC10" s="67"/>
      <c r="BD10" s="67"/>
      <c r="BE10" s="67"/>
      <c r="BF10" s="67"/>
      <c r="BG10" s="67"/>
      <c r="BH10" s="67"/>
      <c r="BI10" s="67"/>
      <c r="BJ10" s="67"/>
      <c r="BK10" s="67"/>
      <c r="BL10" s="67"/>
      <c r="BM10" s="67"/>
      <c r="BN10" s="67"/>
      <c r="BO10" s="67"/>
      <c r="BP10" s="67"/>
      <c r="BQ10" s="67"/>
      <c r="BR10" s="67"/>
      <c r="BS10" s="67"/>
      <c r="BT10" s="67"/>
      <c r="BU10" s="67"/>
      <c r="BV10" s="67"/>
      <c r="BW10" s="67"/>
      <c r="BX10" s="67"/>
      <c r="BY10" s="67"/>
      <c r="BZ10" s="67"/>
      <c r="CA10" s="67"/>
      <c r="CB10" s="67"/>
      <c r="CC10" s="67"/>
      <c r="CD10" s="67"/>
      <c r="CE10" s="67"/>
      <c r="CF10" s="67"/>
      <c r="CG10" s="67"/>
      <c r="CH10" s="67"/>
      <c r="CI10" s="67"/>
      <c r="CJ10" s="67"/>
      <c r="CK10" s="67"/>
      <c r="CL10" s="67"/>
      <c r="CM10" s="67"/>
      <c r="CN10" s="67"/>
      <c r="CO10" s="67"/>
      <c r="CP10" s="67"/>
      <c r="CQ10" s="67"/>
      <c r="CR10" s="67"/>
      <c r="CS10" s="67"/>
      <c r="CT10" s="67"/>
      <c r="CU10" s="67"/>
      <c r="CV10" s="67"/>
      <c r="CW10" s="67"/>
      <c r="CX10" s="67"/>
      <c r="CY10" s="67"/>
      <c r="CZ10" s="67"/>
      <c r="DA10" s="67"/>
      <c r="DB10" s="67"/>
      <c r="DC10" s="67"/>
      <c r="DD10" s="67"/>
      <c r="DE10" s="67"/>
      <c r="DF10" s="67"/>
      <c r="DG10" s="67"/>
      <c r="DH10" s="67"/>
      <c r="DI10" s="67"/>
      <c r="DJ10" s="67"/>
      <c r="DK10" s="67"/>
      <c r="DL10" s="67"/>
      <c r="DM10" s="67"/>
      <c r="DN10" s="67"/>
      <c r="DO10" s="67"/>
      <c r="DP10" s="67"/>
      <c r="DQ10" s="67"/>
      <c r="DR10" s="67"/>
      <c r="DS10" s="67"/>
      <c r="DT10" s="67"/>
      <c r="DU10" s="67"/>
      <c r="DV10" s="67"/>
      <c r="DW10" s="67"/>
      <c r="DX10" s="67"/>
      <c r="DY10" s="67"/>
      <c r="DZ10" s="67"/>
      <c r="EA10" s="67"/>
      <c r="EB10" s="67"/>
      <c r="EC10" s="67"/>
      <c r="ED10" s="67"/>
      <c r="EE10" s="67"/>
      <c r="EF10" s="67"/>
      <c r="EG10" s="67"/>
      <c r="EH10" s="67"/>
      <c r="EI10" s="67"/>
      <c r="EJ10" s="67"/>
      <c r="EK10" s="67"/>
      <c r="EL10" s="67"/>
      <c r="EM10" s="67"/>
      <c r="EN10" s="67"/>
      <c r="EO10" s="67"/>
      <c r="EP10" s="67"/>
      <c r="EQ10" s="67"/>
      <c r="ER10" s="67"/>
      <c r="ES10" s="67"/>
      <c r="ET10" s="67"/>
      <c r="EU10" s="67"/>
      <c r="EV10" s="67"/>
      <c r="EW10" s="67"/>
      <c r="EX10" s="67"/>
      <c r="EY10" s="67"/>
      <c r="EZ10" s="67"/>
      <c r="FA10" s="67"/>
      <c r="FB10" s="67"/>
      <c r="FC10" s="67"/>
      <c r="FD10" s="67"/>
      <c r="FE10" s="67"/>
      <c r="FF10" s="67"/>
      <c r="FG10" s="67"/>
      <c r="FH10" s="67"/>
      <c r="FI10" s="67"/>
      <c r="FJ10" s="67"/>
      <c r="FK10" s="67"/>
      <c r="FL10" s="67"/>
      <c r="FM10" s="67"/>
      <c r="FN10" s="67"/>
      <c r="FO10" s="67"/>
      <c r="FP10" s="67"/>
      <c r="FQ10" s="67"/>
      <c r="FR10" s="67"/>
      <c r="FS10" s="67"/>
      <c r="FT10" s="67"/>
      <c r="FU10" s="67"/>
      <c r="FV10" s="67"/>
      <c r="FW10" s="67"/>
      <c r="FX10" s="67"/>
      <c r="FY10" s="67"/>
      <c r="FZ10" s="67"/>
      <c r="GA10" s="67"/>
      <c r="GB10" s="67"/>
      <c r="GC10" s="67"/>
      <c r="GD10" s="67"/>
      <c r="GE10" s="67"/>
      <c r="GF10" s="67"/>
      <c r="GG10" s="67"/>
      <c r="GH10" s="67"/>
      <c r="GI10" s="67"/>
      <c r="GJ10" s="67"/>
      <c r="GK10" s="67"/>
      <c r="GL10" s="67"/>
      <c r="GM10" s="67"/>
      <c r="GN10" s="67"/>
      <c r="GO10" s="67"/>
      <c r="GP10" s="67"/>
      <c r="GQ10" s="67"/>
      <c r="GR10" s="67"/>
      <c r="GS10" s="67"/>
      <c r="GT10" s="67"/>
      <c r="GU10" s="67"/>
      <c r="GV10" s="67"/>
      <c r="GW10" s="67"/>
      <c r="GX10" s="67"/>
      <c r="GY10" s="67"/>
      <c r="GZ10" s="67"/>
      <c r="HA10" s="67"/>
      <c r="HB10" s="67"/>
      <c r="HC10" s="67"/>
      <c r="HD10" s="67"/>
      <c r="HE10" s="67"/>
      <c r="HF10" s="67"/>
      <c r="HG10" s="67"/>
      <c r="HH10" s="67"/>
      <c r="HI10" s="67"/>
      <c r="HJ10" s="67"/>
      <c r="HK10" s="67"/>
      <c r="HL10" s="67"/>
      <c r="HM10" s="67"/>
      <c r="HN10" s="67"/>
      <c r="HO10" s="67"/>
      <c r="HP10" s="67"/>
      <c r="HQ10" s="67"/>
      <c r="HR10" s="67"/>
      <c r="HS10" s="67"/>
      <c r="HT10" s="67"/>
      <c r="HU10" s="67"/>
      <c r="HV10" s="67"/>
      <c r="HW10" s="67"/>
      <c r="HX10" s="67"/>
      <c r="HY10" s="67"/>
    </row>
    <row r="11" s="30" customFormat="1" ht="22" customHeight="1" spans="1:233">
      <c r="A11" s="10"/>
      <c r="B11" s="10"/>
      <c r="C11" s="18" t="s">
        <v>99</v>
      </c>
      <c r="D11" s="19"/>
      <c r="E11" s="19"/>
      <c r="F11" s="19"/>
      <c r="G11" s="20"/>
      <c r="H11" s="16">
        <f>SUM(H5:H10)</f>
        <v>286.62</v>
      </c>
      <c r="I11" s="12"/>
      <c r="J11" s="43">
        <f>SUM(J5:J10)</f>
        <v>185293</v>
      </c>
      <c r="K11" s="68"/>
      <c r="L11" s="67"/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67"/>
      <c r="X11" s="67"/>
      <c r="Y11" s="67"/>
      <c r="Z11" s="67"/>
      <c r="AA11" s="67"/>
      <c r="AB11" s="67"/>
      <c r="AC11" s="67"/>
      <c r="AD11" s="67"/>
      <c r="AE11" s="67"/>
      <c r="AF11" s="67"/>
      <c r="AG11" s="67"/>
      <c r="AH11" s="67"/>
      <c r="AI11" s="67"/>
      <c r="AJ11" s="67"/>
      <c r="AK11" s="67"/>
      <c r="AL11" s="67"/>
      <c r="AM11" s="67"/>
      <c r="AN11" s="67"/>
      <c r="AO11" s="67"/>
      <c r="AP11" s="67"/>
      <c r="AQ11" s="67"/>
      <c r="AR11" s="67"/>
      <c r="AS11" s="67"/>
      <c r="AT11" s="67"/>
      <c r="AU11" s="67"/>
      <c r="AV11" s="67"/>
      <c r="AW11" s="67"/>
      <c r="AX11" s="67"/>
      <c r="AY11" s="67"/>
      <c r="AZ11" s="67"/>
      <c r="BA11" s="67"/>
      <c r="BB11" s="67"/>
      <c r="BC11" s="67"/>
      <c r="BD11" s="67"/>
      <c r="BE11" s="67"/>
      <c r="BF11" s="67"/>
      <c r="BG11" s="67"/>
      <c r="BH11" s="67"/>
      <c r="BI11" s="67"/>
      <c r="BJ11" s="67"/>
      <c r="BK11" s="67"/>
      <c r="BL11" s="67"/>
      <c r="BM11" s="67"/>
      <c r="BN11" s="67"/>
      <c r="BO11" s="67"/>
      <c r="BP11" s="67"/>
      <c r="BQ11" s="67"/>
      <c r="BR11" s="67"/>
      <c r="BS11" s="67"/>
      <c r="BT11" s="67"/>
      <c r="BU11" s="67"/>
      <c r="BV11" s="67"/>
      <c r="BW11" s="67"/>
      <c r="BX11" s="67"/>
      <c r="BY11" s="67"/>
      <c r="BZ11" s="67"/>
      <c r="CA11" s="67"/>
      <c r="CB11" s="67"/>
      <c r="CC11" s="67"/>
      <c r="CD11" s="67"/>
      <c r="CE11" s="67"/>
      <c r="CF11" s="67"/>
      <c r="CG11" s="67"/>
      <c r="CH11" s="67"/>
      <c r="CI11" s="67"/>
      <c r="CJ11" s="67"/>
      <c r="CK11" s="67"/>
      <c r="CL11" s="67"/>
      <c r="CM11" s="67"/>
      <c r="CN11" s="67"/>
      <c r="CO11" s="67"/>
      <c r="CP11" s="67"/>
      <c r="CQ11" s="67"/>
      <c r="CR11" s="67"/>
      <c r="CS11" s="67"/>
      <c r="CT11" s="67"/>
      <c r="CU11" s="67"/>
      <c r="CV11" s="67"/>
      <c r="CW11" s="67"/>
      <c r="CX11" s="67"/>
      <c r="CY11" s="67"/>
      <c r="CZ11" s="67"/>
      <c r="DA11" s="67"/>
      <c r="DB11" s="67"/>
      <c r="DC11" s="67"/>
      <c r="DD11" s="67"/>
      <c r="DE11" s="67"/>
      <c r="DF11" s="67"/>
      <c r="DG11" s="67"/>
      <c r="DH11" s="67"/>
      <c r="DI11" s="67"/>
      <c r="DJ11" s="67"/>
      <c r="DK11" s="67"/>
      <c r="DL11" s="67"/>
      <c r="DM11" s="67"/>
      <c r="DN11" s="67"/>
      <c r="DO11" s="67"/>
      <c r="DP11" s="67"/>
      <c r="DQ11" s="67"/>
      <c r="DR11" s="67"/>
      <c r="DS11" s="67"/>
      <c r="DT11" s="67"/>
      <c r="DU11" s="67"/>
      <c r="DV11" s="67"/>
      <c r="DW11" s="67"/>
      <c r="DX11" s="67"/>
      <c r="DY11" s="67"/>
      <c r="DZ11" s="67"/>
      <c r="EA11" s="67"/>
      <c r="EB11" s="67"/>
      <c r="EC11" s="67"/>
      <c r="ED11" s="67"/>
      <c r="EE11" s="67"/>
      <c r="EF11" s="67"/>
      <c r="EG11" s="67"/>
      <c r="EH11" s="67"/>
      <c r="EI11" s="67"/>
      <c r="EJ11" s="67"/>
      <c r="EK11" s="67"/>
      <c r="EL11" s="67"/>
      <c r="EM11" s="67"/>
      <c r="EN11" s="67"/>
      <c r="EO11" s="67"/>
      <c r="EP11" s="67"/>
      <c r="EQ11" s="67"/>
      <c r="ER11" s="67"/>
      <c r="ES11" s="67"/>
      <c r="ET11" s="67"/>
      <c r="EU11" s="67"/>
      <c r="EV11" s="67"/>
      <c r="EW11" s="67"/>
      <c r="EX11" s="67"/>
      <c r="EY11" s="67"/>
      <c r="EZ11" s="67"/>
      <c r="FA11" s="67"/>
      <c r="FB11" s="67"/>
      <c r="FC11" s="67"/>
      <c r="FD11" s="67"/>
      <c r="FE11" s="67"/>
      <c r="FF11" s="67"/>
      <c r="FG11" s="67"/>
      <c r="FH11" s="67"/>
      <c r="FI11" s="67"/>
      <c r="FJ11" s="67"/>
      <c r="FK11" s="67"/>
      <c r="FL11" s="67"/>
      <c r="FM11" s="67"/>
      <c r="FN11" s="67"/>
      <c r="FO11" s="67"/>
      <c r="FP11" s="67"/>
      <c r="FQ11" s="67"/>
      <c r="FR11" s="67"/>
      <c r="FS11" s="67"/>
      <c r="FT11" s="67"/>
      <c r="FU11" s="67"/>
      <c r="FV11" s="67"/>
      <c r="FW11" s="67"/>
      <c r="FX11" s="67"/>
      <c r="FY11" s="67"/>
      <c r="FZ11" s="67"/>
      <c r="GA11" s="67"/>
      <c r="GB11" s="67"/>
      <c r="GC11" s="67"/>
      <c r="GD11" s="67"/>
      <c r="GE11" s="67"/>
      <c r="GF11" s="67"/>
      <c r="GG11" s="67"/>
      <c r="GH11" s="67"/>
      <c r="GI11" s="67"/>
      <c r="GJ11" s="67"/>
      <c r="GK11" s="67"/>
      <c r="GL11" s="67"/>
      <c r="GM11" s="67"/>
      <c r="GN11" s="67"/>
      <c r="GO11" s="67"/>
      <c r="GP11" s="67"/>
      <c r="GQ11" s="67"/>
      <c r="GR11" s="67"/>
      <c r="GS11" s="67"/>
      <c r="GT11" s="67"/>
      <c r="GU11" s="67"/>
      <c r="GV11" s="67"/>
      <c r="GW11" s="67"/>
      <c r="GX11" s="67"/>
      <c r="GY11" s="67"/>
      <c r="GZ11" s="67"/>
      <c r="HA11" s="67"/>
      <c r="HB11" s="67"/>
      <c r="HC11" s="67"/>
      <c r="HD11" s="67"/>
      <c r="HE11" s="67"/>
      <c r="HF11" s="67"/>
      <c r="HG11" s="67"/>
      <c r="HH11" s="67"/>
      <c r="HI11" s="67"/>
      <c r="HJ11" s="67"/>
      <c r="HK11" s="67"/>
      <c r="HL11" s="67"/>
      <c r="HM11" s="67"/>
      <c r="HN11" s="67"/>
      <c r="HO11" s="67"/>
      <c r="HP11" s="67"/>
      <c r="HQ11" s="67"/>
      <c r="HR11" s="67"/>
      <c r="HS11" s="67"/>
      <c r="HT11" s="67"/>
      <c r="HU11" s="67"/>
      <c r="HV11" s="67"/>
      <c r="HW11" s="67"/>
      <c r="HX11" s="67"/>
      <c r="HY11" s="67"/>
    </row>
    <row r="12" s="59" customFormat="1" ht="18" customHeight="1" spans="1:11">
      <c r="A12" s="64" t="s">
        <v>138</v>
      </c>
      <c r="B12" s="65"/>
      <c r="C12" s="65"/>
      <c r="D12" s="65"/>
      <c r="E12" s="65"/>
      <c r="F12" s="65"/>
      <c r="G12" s="65"/>
      <c r="H12" s="65"/>
      <c r="I12" s="65"/>
      <c r="J12" s="65"/>
      <c r="K12" s="70"/>
    </row>
    <row r="13" s="30" customFormat="1" ht="30" customHeight="1" spans="1:11">
      <c r="A13" s="10" t="s">
        <v>101</v>
      </c>
      <c r="B13" s="11" t="s">
        <v>102</v>
      </c>
      <c r="C13" s="16" t="s">
        <v>103</v>
      </c>
      <c r="D13" s="16"/>
      <c r="E13" s="16"/>
      <c r="F13" s="16"/>
      <c r="G13" s="16" t="s">
        <v>104</v>
      </c>
      <c r="H13" s="12" t="s">
        <v>105</v>
      </c>
      <c r="I13" s="11" t="s">
        <v>88</v>
      </c>
      <c r="J13" s="41" t="s">
        <v>89</v>
      </c>
      <c r="K13" s="10" t="s">
        <v>106</v>
      </c>
    </row>
    <row r="14" s="30" customFormat="1" ht="26" customHeight="1" spans="1:233">
      <c r="A14" s="10">
        <v>1</v>
      </c>
      <c r="B14" s="10"/>
      <c r="C14" s="10"/>
      <c r="D14" s="10"/>
      <c r="E14" s="10"/>
      <c r="F14" s="10"/>
      <c r="G14" s="16"/>
      <c r="H14" s="12"/>
      <c r="I14" s="25"/>
      <c r="J14" s="41"/>
      <c r="K14" s="68"/>
      <c r="L14" s="67"/>
      <c r="M14" s="67"/>
      <c r="N14" s="67"/>
      <c r="O14" s="67"/>
      <c r="P14" s="67"/>
      <c r="Q14" s="67"/>
      <c r="R14" s="67"/>
      <c r="S14" s="67"/>
      <c r="T14" s="67"/>
      <c r="U14" s="67"/>
      <c r="V14" s="67"/>
      <c r="W14" s="67"/>
      <c r="X14" s="67"/>
      <c r="Y14" s="67"/>
      <c r="Z14" s="67"/>
      <c r="AA14" s="67"/>
      <c r="AB14" s="67"/>
      <c r="AC14" s="67"/>
      <c r="AD14" s="67"/>
      <c r="AE14" s="67"/>
      <c r="AF14" s="67"/>
      <c r="AG14" s="67"/>
      <c r="AH14" s="67"/>
      <c r="AI14" s="67"/>
      <c r="AJ14" s="67"/>
      <c r="AK14" s="67"/>
      <c r="AL14" s="67"/>
      <c r="AM14" s="67"/>
      <c r="AN14" s="67"/>
      <c r="AO14" s="67"/>
      <c r="AP14" s="67"/>
      <c r="AQ14" s="67"/>
      <c r="AR14" s="67"/>
      <c r="AS14" s="67"/>
      <c r="AT14" s="67"/>
      <c r="AU14" s="67"/>
      <c r="AV14" s="67"/>
      <c r="AW14" s="67"/>
      <c r="AX14" s="67"/>
      <c r="AY14" s="67"/>
      <c r="AZ14" s="67"/>
      <c r="BA14" s="67"/>
      <c r="BB14" s="67"/>
      <c r="BC14" s="67"/>
      <c r="BD14" s="67"/>
      <c r="BE14" s="67"/>
      <c r="BF14" s="67"/>
      <c r="BG14" s="67"/>
      <c r="BH14" s="67"/>
      <c r="BI14" s="67"/>
      <c r="BJ14" s="67"/>
      <c r="BK14" s="67"/>
      <c r="BL14" s="67"/>
      <c r="BM14" s="67"/>
      <c r="BN14" s="67"/>
      <c r="BO14" s="67"/>
      <c r="BP14" s="67"/>
      <c r="BQ14" s="67"/>
      <c r="BR14" s="67"/>
      <c r="BS14" s="67"/>
      <c r="BT14" s="67"/>
      <c r="BU14" s="67"/>
      <c r="BV14" s="67"/>
      <c r="BW14" s="67"/>
      <c r="BX14" s="67"/>
      <c r="BY14" s="67"/>
      <c r="BZ14" s="67"/>
      <c r="CA14" s="67"/>
      <c r="CB14" s="67"/>
      <c r="CC14" s="67"/>
      <c r="CD14" s="67"/>
      <c r="CE14" s="67"/>
      <c r="CF14" s="67"/>
      <c r="CG14" s="67"/>
      <c r="CH14" s="67"/>
      <c r="CI14" s="67"/>
      <c r="CJ14" s="67"/>
      <c r="CK14" s="67"/>
      <c r="CL14" s="67"/>
      <c r="CM14" s="67"/>
      <c r="CN14" s="67"/>
      <c r="CO14" s="67"/>
      <c r="CP14" s="67"/>
      <c r="CQ14" s="67"/>
      <c r="CR14" s="67"/>
      <c r="CS14" s="67"/>
      <c r="CT14" s="67"/>
      <c r="CU14" s="67"/>
      <c r="CV14" s="67"/>
      <c r="CW14" s="67"/>
      <c r="CX14" s="67"/>
      <c r="CY14" s="67"/>
      <c r="CZ14" s="67"/>
      <c r="DA14" s="67"/>
      <c r="DB14" s="67"/>
      <c r="DC14" s="67"/>
      <c r="DD14" s="67"/>
      <c r="DE14" s="67"/>
      <c r="DF14" s="67"/>
      <c r="DG14" s="67"/>
      <c r="DH14" s="67"/>
      <c r="DI14" s="67"/>
      <c r="DJ14" s="67"/>
      <c r="DK14" s="67"/>
      <c r="DL14" s="67"/>
      <c r="DM14" s="67"/>
      <c r="DN14" s="67"/>
      <c r="DO14" s="67"/>
      <c r="DP14" s="67"/>
      <c r="DQ14" s="67"/>
      <c r="DR14" s="67"/>
      <c r="DS14" s="67"/>
      <c r="DT14" s="67"/>
      <c r="DU14" s="67"/>
      <c r="DV14" s="67"/>
      <c r="DW14" s="67"/>
      <c r="DX14" s="67"/>
      <c r="DY14" s="67"/>
      <c r="DZ14" s="67"/>
      <c r="EA14" s="67"/>
      <c r="EB14" s="67"/>
      <c r="EC14" s="67"/>
      <c r="ED14" s="67"/>
      <c r="EE14" s="67"/>
      <c r="EF14" s="67"/>
      <c r="EG14" s="67"/>
      <c r="EH14" s="67"/>
      <c r="EI14" s="67"/>
      <c r="EJ14" s="67"/>
      <c r="EK14" s="67"/>
      <c r="EL14" s="67"/>
      <c r="EM14" s="67"/>
      <c r="EN14" s="67"/>
      <c r="EO14" s="67"/>
      <c r="EP14" s="67"/>
      <c r="EQ14" s="67"/>
      <c r="ER14" s="67"/>
      <c r="ES14" s="67"/>
      <c r="ET14" s="67"/>
      <c r="EU14" s="67"/>
      <c r="EV14" s="67"/>
      <c r="EW14" s="67"/>
      <c r="EX14" s="67"/>
      <c r="EY14" s="67"/>
      <c r="EZ14" s="67"/>
      <c r="FA14" s="67"/>
      <c r="FB14" s="67"/>
      <c r="FC14" s="67"/>
      <c r="FD14" s="67"/>
      <c r="FE14" s="67"/>
      <c r="FF14" s="67"/>
      <c r="FG14" s="67"/>
      <c r="FH14" s="67"/>
      <c r="FI14" s="67"/>
      <c r="FJ14" s="67"/>
      <c r="FK14" s="67"/>
      <c r="FL14" s="67"/>
      <c r="FM14" s="67"/>
      <c r="FN14" s="67"/>
      <c r="FO14" s="67"/>
      <c r="FP14" s="67"/>
      <c r="FQ14" s="67"/>
      <c r="FR14" s="67"/>
      <c r="FS14" s="67"/>
      <c r="FT14" s="67"/>
      <c r="FU14" s="67"/>
      <c r="FV14" s="67"/>
      <c r="FW14" s="67"/>
      <c r="FX14" s="67"/>
      <c r="FY14" s="67"/>
      <c r="FZ14" s="67"/>
      <c r="GA14" s="67"/>
      <c r="GB14" s="67"/>
      <c r="GC14" s="67"/>
      <c r="GD14" s="67"/>
      <c r="GE14" s="67"/>
      <c r="GF14" s="67"/>
      <c r="GG14" s="67"/>
      <c r="GH14" s="67"/>
      <c r="GI14" s="67"/>
      <c r="GJ14" s="67"/>
      <c r="GK14" s="67"/>
      <c r="GL14" s="67"/>
      <c r="GM14" s="67"/>
      <c r="GN14" s="67"/>
      <c r="GO14" s="67"/>
      <c r="GP14" s="67"/>
      <c r="GQ14" s="67"/>
      <c r="GR14" s="67"/>
      <c r="GS14" s="67"/>
      <c r="GT14" s="67"/>
      <c r="GU14" s="67"/>
      <c r="GV14" s="67"/>
      <c r="GW14" s="67"/>
      <c r="GX14" s="67"/>
      <c r="GY14" s="67"/>
      <c r="GZ14" s="67"/>
      <c r="HA14" s="67"/>
      <c r="HB14" s="67"/>
      <c r="HC14" s="67"/>
      <c r="HD14" s="67"/>
      <c r="HE14" s="67"/>
      <c r="HF14" s="67"/>
      <c r="HG14" s="67"/>
      <c r="HH14" s="67"/>
      <c r="HI14" s="67"/>
      <c r="HJ14" s="67"/>
      <c r="HK14" s="67"/>
      <c r="HL14" s="67"/>
      <c r="HM14" s="67"/>
      <c r="HN14" s="67"/>
      <c r="HO14" s="67"/>
      <c r="HP14" s="67"/>
      <c r="HQ14" s="67"/>
      <c r="HR14" s="67"/>
      <c r="HS14" s="67"/>
      <c r="HT14" s="67"/>
      <c r="HU14" s="67"/>
      <c r="HV14" s="67"/>
      <c r="HW14" s="67"/>
      <c r="HX14" s="67"/>
      <c r="HY14" s="67"/>
    </row>
    <row r="15" s="30" customFormat="1" ht="25" customHeight="1" spans="1:233">
      <c r="A15" s="10"/>
      <c r="B15" s="10"/>
      <c r="C15" s="10"/>
      <c r="D15" s="10"/>
      <c r="E15" s="10"/>
      <c r="F15" s="10"/>
      <c r="G15" s="16"/>
      <c r="H15" s="25"/>
      <c r="I15" s="25"/>
      <c r="J15" s="41"/>
      <c r="K15" s="68"/>
      <c r="L15" s="67"/>
      <c r="M15" s="67"/>
      <c r="N15" s="67"/>
      <c r="O15" s="67"/>
      <c r="P15" s="67"/>
      <c r="Q15" s="67"/>
      <c r="R15" s="67"/>
      <c r="S15" s="67"/>
      <c r="T15" s="67"/>
      <c r="U15" s="67"/>
      <c r="V15" s="67"/>
      <c r="W15" s="67"/>
      <c r="X15" s="67"/>
      <c r="Y15" s="67"/>
      <c r="Z15" s="67"/>
      <c r="AA15" s="67"/>
      <c r="AB15" s="67"/>
      <c r="AC15" s="67"/>
      <c r="AD15" s="67"/>
      <c r="AE15" s="67"/>
      <c r="AF15" s="67"/>
      <c r="AG15" s="67"/>
      <c r="AH15" s="67"/>
      <c r="AI15" s="67"/>
      <c r="AJ15" s="67"/>
      <c r="AK15" s="67"/>
      <c r="AL15" s="67"/>
      <c r="AM15" s="67"/>
      <c r="AN15" s="67"/>
      <c r="AO15" s="67"/>
      <c r="AP15" s="67"/>
      <c r="AQ15" s="67"/>
      <c r="AR15" s="67"/>
      <c r="AS15" s="67"/>
      <c r="AT15" s="67"/>
      <c r="AU15" s="67"/>
      <c r="AV15" s="67"/>
      <c r="AW15" s="67"/>
      <c r="AX15" s="67"/>
      <c r="AY15" s="67"/>
      <c r="AZ15" s="67"/>
      <c r="BA15" s="67"/>
      <c r="BB15" s="67"/>
      <c r="BC15" s="67"/>
      <c r="BD15" s="67"/>
      <c r="BE15" s="67"/>
      <c r="BF15" s="67"/>
      <c r="BG15" s="67"/>
      <c r="BH15" s="67"/>
      <c r="BI15" s="67"/>
      <c r="BJ15" s="67"/>
      <c r="BK15" s="67"/>
      <c r="BL15" s="67"/>
      <c r="BM15" s="67"/>
      <c r="BN15" s="67"/>
      <c r="BO15" s="67"/>
      <c r="BP15" s="67"/>
      <c r="BQ15" s="67"/>
      <c r="BR15" s="67"/>
      <c r="BS15" s="67"/>
      <c r="BT15" s="67"/>
      <c r="BU15" s="67"/>
      <c r="BV15" s="67"/>
      <c r="BW15" s="67"/>
      <c r="BX15" s="67"/>
      <c r="BY15" s="67"/>
      <c r="BZ15" s="67"/>
      <c r="CA15" s="67"/>
      <c r="CB15" s="67"/>
      <c r="CC15" s="67"/>
      <c r="CD15" s="67"/>
      <c r="CE15" s="67"/>
      <c r="CF15" s="67"/>
      <c r="CG15" s="67"/>
      <c r="CH15" s="67"/>
      <c r="CI15" s="67"/>
      <c r="CJ15" s="67"/>
      <c r="CK15" s="67"/>
      <c r="CL15" s="67"/>
      <c r="CM15" s="67"/>
      <c r="CN15" s="67"/>
      <c r="CO15" s="67"/>
      <c r="CP15" s="67"/>
      <c r="CQ15" s="67"/>
      <c r="CR15" s="67"/>
      <c r="CS15" s="67"/>
      <c r="CT15" s="67"/>
      <c r="CU15" s="67"/>
      <c r="CV15" s="67"/>
      <c r="CW15" s="67"/>
      <c r="CX15" s="67"/>
      <c r="CY15" s="67"/>
      <c r="CZ15" s="67"/>
      <c r="DA15" s="67"/>
      <c r="DB15" s="67"/>
      <c r="DC15" s="67"/>
      <c r="DD15" s="67"/>
      <c r="DE15" s="67"/>
      <c r="DF15" s="67"/>
      <c r="DG15" s="67"/>
      <c r="DH15" s="67"/>
      <c r="DI15" s="67"/>
      <c r="DJ15" s="67"/>
      <c r="DK15" s="67"/>
      <c r="DL15" s="67"/>
      <c r="DM15" s="67"/>
      <c r="DN15" s="67"/>
      <c r="DO15" s="67"/>
      <c r="DP15" s="67"/>
      <c r="DQ15" s="67"/>
      <c r="DR15" s="67"/>
      <c r="DS15" s="67"/>
      <c r="DT15" s="67"/>
      <c r="DU15" s="67"/>
      <c r="DV15" s="67"/>
      <c r="DW15" s="67"/>
      <c r="DX15" s="67"/>
      <c r="DY15" s="67"/>
      <c r="DZ15" s="67"/>
      <c r="EA15" s="67"/>
      <c r="EB15" s="67"/>
      <c r="EC15" s="67"/>
      <c r="ED15" s="67"/>
      <c r="EE15" s="67"/>
      <c r="EF15" s="67"/>
      <c r="EG15" s="67"/>
      <c r="EH15" s="67"/>
      <c r="EI15" s="67"/>
      <c r="EJ15" s="67"/>
      <c r="EK15" s="67"/>
      <c r="EL15" s="67"/>
      <c r="EM15" s="67"/>
      <c r="EN15" s="67"/>
      <c r="EO15" s="67"/>
      <c r="EP15" s="67"/>
      <c r="EQ15" s="67"/>
      <c r="ER15" s="67"/>
      <c r="ES15" s="67"/>
      <c r="ET15" s="67"/>
      <c r="EU15" s="67"/>
      <c r="EV15" s="67"/>
      <c r="EW15" s="67"/>
      <c r="EX15" s="67"/>
      <c r="EY15" s="67"/>
      <c r="EZ15" s="67"/>
      <c r="FA15" s="67"/>
      <c r="FB15" s="67"/>
      <c r="FC15" s="67"/>
      <c r="FD15" s="67"/>
      <c r="FE15" s="67"/>
      <c r="FF15" s="67"/>
      <c r="FG15" s="67"/>
      <c r="FH15" s="67"/>
      <c r="FI15" s="67"/>
      <c r="FJ15" s="67"/>
      <c r="FK15" s="67"/>
      <c r="FL15" s="67"/>
      <c r="FM15" s="67"/>
      <c r="FN15" s="67"/>
      <c r="FO15" s="67"/>
      <c r="FP15" s="67"/>
      <c r="FQ15" s="67"/>
      <c r="FR15" s="67"/>
      <c r="FS15" s="67"/>
      <c r="FT15" s="67"/>
      <c r="FU15" s="67"/>
      <c r="FV15" s="67"/>
      <c r="FW15" s="67"/>
      <c r="FX15" s="67"/>
      <c r="FY15" s="67"/>
      <c r="FZ15" s="67"/>
      <c r="GA15" s="67"/>
      <c r="GB15" s="67"/>
      <c r="GC15" s="67"/>
      <c r="GD15" s="67"/>
      <c r="GE15" s="67"/>
      <c r="GF15" s="67"/>
      <c r="GG15" s="67"/>
      <c r="GH15" s="67"/>
      <c r="GI15" s="67"/>
      <c r="GJ15" s="67"/>
      <c r="GK15" s="67"/>
      <c r="GL15" s="67"/>
      <c r="GM15" s="67"/>
      <c r="GN15" s="67"/>
      <c r="GO15" s="67"/>
      <c r="GP15" s="67"/>
      <c r="GQ15" s="67"/>
      <c r="GR15" s="67"/>
      <c r="GS15" s="67"/>
      <c r="GT15" s="67"/>
      <c r="GU15" s="67"/>
      <c r="GV15" s="67"/>
      <c r="GW15" s="67"/>
      <c r="GX15" s="67"/>
      <c r="GY15" s="67"/>
      <c r="GZ15" s="67"/>
      <c r="HA15" s="67"/>
      <c r="HB15" s="67"/>
      <c r="HC15" s="67"/>
      <c r="HD15" s="67"/>
      <c r="HE15" s="67"/>
      <c r="HF15" s="67"/>
      <c r="HG15" s="67"/>
      <c r="HH15" s="67"/>
      <c r="HI15" s="67"/>
      <c r="HJ15" s="67"/>
      <c r="HK15" s="67"/>
      <c r="HL15" s="67"/>
      <c r="HM15" s="67"/>
      <c r="HN15" s="67"/>
      <c r="HO15" s="67"/>
      <c r="HP15" s="67"/>
      <c r="HQ15" s="67"/>
      <c r="HR15" s="67"/>
      <c r="HS15" s="67"/>
      <c r="HT15" s="67"/>
      <c r="HU15" s="67"/>
      <c r="HV15" s="67"/>
      <c r="HW15" s="67"/>
      <c r="HX15" s="67"/>
      <c r="HY15" s="67"/>
    </row>
    <row r="16" s="30" customFormat="1" ht="21" customHeight="1" spans="1:11">
      <c r="A16" s="10"/>
      <c r="B16" s="9" t="s">
        <v>99</v>
      </c>
      <c r="C16" s="9"/>
      <c r="D16" s="9"/>
      <c r="E16" s="9"/>
      <c r="F16" s="9"/>
      <c r="G16" s="12"/>
      <c r="H16" s="12"/>
      <c r="I16" s="12"/>
      <c r="J16" s="40">
        <f>SUM(J14:J15)</f>
        <v>0</v>
      </c>
      <c r="K16" s="10"/>
    </row>
    <row r="17" s="30" customFormat="1" ht="27" customHeight="1" spans="1:11">
      <c r="A17" s="10"/>
      <c r="B17" s="26" t="s">
        <v>115</v>
      </c>
      <c r="C17" s="27"/>
      <c r="D17" s="27"/>
      <c r="E17" s="27"/>
      <c r="F17" s="28"/>
      <c r="G17" s="29"/>
      <c r="H17" s="29"/>
      <c r="I17" s="12"/>
      <c r="J17" s="40">
        <f>J16+J11</f>
        <v>185293</v>
      </c>
      <c r="K17" s="10"/>
    </row>
    <row r="18" s="30" customFormat="1" ht="19.5" customHeight="1" spans="3:10">
      <c r="C18" s="31"/>
      <c r="D18" s="32"/>
      <c r="E18" s="32"/>
      <c r="F18" s="32"/>
      <c r="G18" s="33" t="s">
        <v>116</v>
      </c>
      <c r="H18" s="33"/>
      <c r="I18" s="33"/>
      <c r="J18" s="33"/>
    </row>
    <row r="19" s="30" customFormat="1" ht="19.5" customHeight="1" spans="2:10">
      <c r="B19" s="34"/>
      <c r="C19" s="35"/>
      <c r="D19" s="36"/>
      <c r="E19" s="36"/>
      <c r="F19" s="36"/>
      <c r="G19" s="37">
        <v>44768</v>
      </c>
      <c r="H19" s="37"/>
      <c r="I19" s="37"/>
      <c r="J19" s="37"/>
    </row>
    <row r="20" s="30" customFormat="1" ht="27" customHeight="1" spans="4:9">
      <c r="D20" s="60"/>
      <c r="E20" s="60"/>
      <c r="F20" s="60"/>
      <c r="G20" s="60"/>
      <c r="H20" s="60"/>
      <c r="I20" s="61"/>
    </row>
    <row r="21" s="30" customFormat="1" ht="24" customHeight="1" spans="4:9">
      <c r="D21" s="60"/>
      <c r="E21" s="60"/>
      <c r="F21" s="60"/>
      <c r="G21" s="60"/>
      <c r="H21" s="60"/>
      <c r="I21" s="61"/>
    </row>
  </sheetData>
  <mergeCells count="22">
    <mergeCell ref="A1:K1"/>
    <mergeCell ref="E2:F2"/>
    <mergeCell ref="H2:I2"/>
    <mergeCell ref="A3:K3"/>
    <mergeCell ref="C4:G4"/>
    <mergeCell ref="C5:G5"/>
    <mergeCell ref="C6:G6"/>
    <mergeCell ref="C7:G7"/>
    <mergeCell ref="C8:G8"/>
    <mergeCell ref="C9:G9"/>
    <mergeCell ref="C10:G10"/>
    <mergeCell ref="C11:G11"/>
    <mergeCell ref="A12:K12"/>
    <mergeCell ref="C13:F13"/>
    <mergeCell ref="C14:F14"/>
    <mergeCell ref="C15:F15"/>
    <mergeCell ref="B16:F16"/>
    <mergeCell ref="B17:F17"/>
    <mergeCell ref="C18:D18"/>
    <mergeCell ref="G18:J18"/>
    <mergeCell ref="C19:D19"/>
    <mergeCell ref="G19:J19"/>
  </mergeCells>
  <printOptions horizontalCentered="1"/>
  <pageMargins left="0.314583333333333" right="0.314583333333333" top="0.786805555555556" bottom="0.708333333333333" header="0.5" footer="0.5"/>
  <pageSetup paperSize="9" orientation="landscape" horizontalDpi="600"/>
  <headerFooter>
    <oddFooter>&amp;C第 &amp;P 页，共 &amp;N 页</oddFooter>
  </headerFooter>
</worksheet>
</file>

<file path=xl/worksheets/sheet7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F0"/>
  </sheetPr>
  <dimension ref="A1:L20"/>
  <sheetViews>
    <sheetView workbookViewId="0">
      <selection activeCell="E220" sqref="E220"/>
    </sheetView>
  </sheetViews>
  <sheetFormatPr defaultColWidth="9" defaultRowHeight="12.75"/>
  <cols>
    <col min="1" max="1" width="6.875" style="2" customWidth="1"/>
    <col min="2" max="2" width="11" style="2" customWidth="1"/>
    <col min="3" max="3" width="12.375" style="2" customWidth="1"/>
    <col min="4" max="4" width="12.625" style="2" customWidth="1"/>
    <col min="5" max="5" width="7.875" style="2" customWidth="1"/>
    <col min="6" max="6" width="11.625" style="2" customWidth="1"/>
    <col min="7" max="7" width="10.875" style="2" customWidth="1"/>
    <col min="8" max="8" width="12.75" style="2" customWidth="1"/>
    <col min="9" max="9" width="13.5" style="3" customWidth="1"/>
    <col min="10" max="10" width="13.625" style="2" customWidth="1"/>
    <col min="11" max="11" width="19.5" style="2" customWidth="1"/>
    <col min="12" max="12" width="9.625" style="2" customWidth="1"/>
    <col min="13" max="16384" width="5.625" style="2"/>
  </cols>
  <sheetData>
    <row r="1" s="1" customFormat="1" ht="33" customHeight="1" spans="1:12">
      <c r="A1" s="4" t="s">
        <v>74</v>
      </c>
      <c r="B1" s="5"/>
      <c r="C1" s="5"/>
      <c r="D1" s="5"/>
      <c r="E1" s="5"/>
      <c r="F1" s="5"/>
      <c r="G1" s="5"/>
      <c r="H1" s="5"/>
      <c r="I1" s="38"/>
      <c r="J1" s="5"/>
      <c r="K1" s="5"/>
      <c r="L1" s="5"/>
    </row>
    <row r="2" ht="21" customHeight="1" spans="1:12">
      <c r="A2" s="6" t="s">
        <v>194</v>
      </c>
      <c r="B2" s="7" t="s">
        <v>76</v>
      </c>
      <c r="C2" s="8" t="s">
        <v>698</v>
      </c>
      <c r="D2" s="8"/>
      <c r="E2" s="7" t="s">
        <v>78</v>
      </c>
      <c r="F2" s="8" t="s">
        <v>79</v>
      </c>
      <c r="G2" s="8"/>
      <c r="H2" s="7" t="s">
        <v>80</v>
      </c>
      <c r="I2" s="39" t="s">
        <v>666</v>
      </c>
      <c r="J2" s="8"/>
      <c r="K2" s="7" t="s">
        <v>82</v>
      </c>
      <c r="L2" s="24">
        <v>3</v>
      </c>
    </row>
    <row r="3" ht="22" customHeight="1" spans="1:12">
      <c r="A3" s="9" t="s">
        <v>83</v>
      </c>
      <c r="B3" s="9"/>
      <c r="C3" s="9"/>
      <c r="D3" s="9"/>
      <c r="E3" s="9"/>
      <c r="F3" s="9"/>
      <c r="G3" s="9"/>
      <c r="H3" s="9"/>
      <c r="I3" s="40"/>
      <c r="J3" s="9"/>
      <c r="K3" s="9"/>
      <c r="L3" s="20"/>
    </row>
    <row r="4" ht="22" customHeight="1" spans="1:12">
      <c r="A4" s="10" t="s">
        <v>84</v>
      </c>
      <c r="B4" s="11" t="s">
        <v>85</v>
      </c>
      <c r="C4" s="11" t="s">
        <v>86</v>
      </c>
      <c r="D4" s="11"/>
      <c r="E4" s="11"/>
      <c r="F4" s="11"/>
      <c r="G4" s="11"/>
      <c r="H4" s="12" t="s">
        <v>197</v>
      </c>
      <c r="I4" s="41" t="s">
        <v>88</v>
      </c>
      <c r="J4" s="41" t="s">
        <v>89</v>
      </c>
      <c r="K4" s="11" t="s">
        <v>106</v>
      </c>
      <c r="L4" s="42"/>
    </row>
    <row r="5" ht="22" customHeight="1" spans="1:12">
      <c r="A5" s="10">
        <v>1</v>
      </c>
      <c r="B5" s="10" t="s">
        <v>699</v>
      </c>
      <c r="C5" s="13" t="s">
        <v>250</v>
      </c>
      <c r="D5" s="14"/>
      <c r="E5" s="14"/>
      <c r="F5" s="14"/>
      <c r="G5" s="15"/>
      <c r="H5" s="16">
        <f>13.8*9.5</f>
        <v>131.1</v>
      </c>
      <c r="I5" s="41">
        <v>772</v>
      </c>
      <c r="J5" s="43">
        <f t="shared" ref="J5:J7" si="0">H5*I5</f>
        <v>101209</v>
      </c>
      <c r="K5" s="46" t="s">
        <v>642</v>
      </c>
      <c r="L5" s="47"/>
    </row>
    <row r="6" ht="22" customHeight="1" spans="1:12">
      <c r="A6" s="10">
        <v>2</v>
      </c>
      <c r="B6" s="10" t="s">
        <v>700</v>
      </c>
      <c r="C6" s="13" t="s">
        <v>701</v>
      </c>
      <c r="D6" s="14"/>
      <c r="E6" s="14"/>
      <c r="F6" s="14"/>
      <c r="G6" s="15"/>
      <c r="H6" s="16">
        <f>11.5*3.5</f>
        <v>40.25</v>
      </c>
      <c r="I6" s="41">
        <v>248</v>
      </c>
      <c r="J6" s="43">
        <f t="shared" si="0"/>
        <v>9982</v>
      </c>
      <c r="K6" s="57" t="s">
        <v>702</v>
      </c>
      <c r="L6" s="47"/>
    </row>
    <row r="7" ht="22" customHeight="1" spans="1:12">
      <c r="A7" s="10">
        <v>3</v>
      </c>
      <c r="B7" s="10" t="s">
        <v>703</v>
      </c>
      <c r="C7" s="13" t="s">
        <v>250</v>
      </c>
      <c r="D7" s="14"/>
      <c r="E7" s="14"/>
      <c r="F7" s="14"/>
      <c r="G7" s="15"/>
      <c r="H7" s="16">
        <f>7.2*9</f>
        <v>64.8</v>
      </c>
      <c r="I7" s="41">
        <v>975</v>
      </c>
      <c r="J7" s="43">
        <f t="shared" si="0"/>
        <v>63180</v>
      </c>
      <c r="K7" s="57" t="s">
        <v>704</v>
      </c>
      <c r="L7" s="47"/>
    </row>
    <row r="8" ht="22" customHeight="1" spans="1:12">
      <c r="A8" s="10"/>
      <c r="B8" s="10"/>
      <c r="C8" s="13"/>
      <c r="D8" s="14"/>
      <c r="E8" s="14"/>
      <c r="F8" s="14"/>
      <c r="G8" s="15"/>
      <c r="H8" s="17"/>
      <c r="I8" s="41"/>
      <c r="J8" s="43"/>
      <c r="K8" s="46"/>
      <c r="L8" s="47"/>
    </row>
    <row r="9" ht="22" customHeight="1" spans="1:12">
      <c r="A9" s="10"/>
      <c r="B9" s="10"/>
      <c r="C9" s="13"/>
      <c r="D9" s="14"/>
      <c r="E9" s="14"/>
      <c r="F9" s="14"/>
      <c r="G9" s="15"/>
      <c r="H9" s="16"/>
      <c r="I9" s="41"/>
      <c r="J9" s="43"/>
      <c r="K9" s="46"/>
      <c r="L9" s="47"/>
    </row>
    <row r="10" ht="22" customHeight="1" spans="1:12">
      <c r="A10" s="6"/>
      <c r="B10" s="10"/>
      <c r="C10" s="13"/>
      <c r="D10" s="14"/>
      <c r="E10" s="14"/>
      <c r="F10" s="14"/>
      <c r="G10" s="15"/>
      <c r="H10" s="55"/>
      <c r="I10" s="40"/>
      <c r="J10" s="48"/>
      <c r="K10" s="56"/>
      <c r="L10" s="47"/>
    </row>
    <row r="11" ht="22" customHeight="1" spans="1:12">
      <c r="A11" s="10"/>
      <c r="B11" s="10"/>
      <c r="C11" s="13"/>
      <c r="D11" s="14"/>
      <c r="E11" s="14"/>
      <c r="F11" s="14"/>
      <c r="G11" s="15"/>
      <c r="H11" s="16"/>
      <c r="I11" s="41"/>
      <c r="J11" s="43"/>
      <c r="K11" s="46"/>
      <c r="L11" s="47"/>
    </row>
    <row r="12" ht="18" customHeight="1" spans="1:12">
      <c r="A12" s="10"/>
      <c r="B12" s="10"/>
      <c r="C12" s="18" t="s">
        <v>99</v>
      </c>
      <c r="D12" s="19"/>
      <c r="E12" s="19"/>
      <c r="F12" s="19"/>
      <c r="G12" s="20"/>
      <c r="H12" s="16">
        <f>SUM(H5:H11)</f>
        <v>236.15</v>
      </c>
      <c r="I12" s="41"/>
      <c r="J12" s="48">
        <f>SUM(J5:J11)</f>
        <v>174371</v>
      </c>
      <c r="K12" s="46"/>
      <c r="L12" s="47"/>
    </row>
    <row r="13" ht="30" customHeight="1" spans="1:12">
      <c r="A13" s="6" t="s">
        <v>138</v>
      </c>
      <c r="B13" s="6"/>
      <c r="C13" s="6"/>
      <c r="D13" s="6"/>
      <c r="E13" s="6"/>
      <c r="F13" s="6"/>
      <c r="G13" s="6"/>
      <c r="H13" s="6"/>
      <c r="I13" s="49"/>
      <c r="J13" s="6"/>
      <c r="K13" s="6"/>
      <c r="L13" s="6"/>
    </row>
    <row r="14" ht="26" customHeight="1" spans="1:12">
      <c r="A14" s="10" t="s">
        <v>101</v>
      </c>
      <c r="B14" s="11" t="s">
        <v>102</v>
      </c>
      <c r="C14" s="16" t="s">
        <v>103</v>
      </c>
      <c r="D14" s="16"/>
      <c r="E14" s="16"/>
      <c r="F14" s="16"/>
      <c r="G14" s="16" t="s">
        <v>104</v>
      </c>
      <c r="H14" s="12" t="s">
        <v>105</v>
      </c>
      <c r="I14" s="41" t="s">
        <v>88</v>
      </c>
      <c r="J14" s="41" t="s">
        <v>89</v>
      </c>
      <c r="K14" s="50" t="s">
        <v>106</v>
      </c>
      <c r="L14" s="42"/>
    </row>
    <row r="15" ht="25" customHeight="1" spans="1:12">
      <c r="A15" s="10">
        <v>1</v>
      </c>
      <c r="B15" s="10" t="s">
        <v>204</v>
      </c>
      <c r="C15" s="10" t="s">
        <v>205</v>
      </c>
      <c r="D15" s="10"/>
      <c r="E15" s="10"/>
      <c r="F15" s="10"/>
      <c r="G15" s="16" t="s">
        <v>109</v>
      </c>
      <c r="H15" s="12">
        <f>15.5*8.5</f>
        <v>131.75</v>
      </c>
      <c r="I15" s="43">
        <v>165</v>
      </c>
      <c r="J15" s="41">
        <f>H15*I15</f>
        <v>21739</v>
      </c>
      <c r="K15" s="51"/>
      <c r="L15" s="52"/>
    </row>
    <row r="16" ht="22" customHeight="1" spans="1:12">
      <c r="A16" s="10"/>
      <c r="B16" s="10"/>
      <c r="C16" s="10"/>
      <c r="D16" s="10"/>
      <c r="E16" s="10"/>
      <c r="F16" s="10"/>
      <c r="G16" s="16"/>
      <c r="H16" s="25"/>
      <c r="I16" s="43"/>
      <c r="J16" s="41"/>
      <c r="K16" s="51"/>
      <c r="L16" s="52"/>
    </row>
    <row r="17" ht="18" customHeight="1" spans="1:12">
      <c r="A17" s="18" t="s">
        <v>99</v>
      </c>
      <c r="B17" s="19"/>
      <c r="C17" s="19"/>
      <c r="D17" s="19"/>
      <c r="E17" s="19"/>
      <c r="F17" s="20"/>
      <c r="G17" s="12"/>
      <c r="H17" s="12"/>
      <c r="I17" s="41"/>
      <c r="J17" s="40">
        <f>SUM(J15:J16)</f>
        <v>21739</v>
      </c>
      <c r="K17" s="53"/>
      <c r="L17" s="54"/>
    </row>
    <row r="18" ht="18" customHeight="1" spans="1:12">
      <c r="A18" s="26" t="s">
        <v>115</v>
      </c>
      <c r="B18" s="27"/>
      <c r="C18" s="27"/>
      <c r="D18" s="27"/>
      <c r="E18" s="27"/>
      <c r="F18" s="28"/>
      <c r="G18" s="29"/>
      <c r="H18" s="29">
        <f>SUM(H15:H17)</f>
        <v>131.75</v>
      </c>
      <c r="I18" s="41"/>
      <c r="J18" s="40">
        <f>J12+J17</f>
        <v>196110</v>
      </c>
      <c r="K18" s="53"/>
      <c r="L18" s="54"/>
    </row>
    <row r="19" spans="1:12">
      <c r="A19" s="30"/>
      <c r="B19" s="30"/>
      <c r="C19" s="31"/>
      <c r="D19" s="32"/>
      <c r="E19" s="32"/>
      <c r="F19" s="32"/>
      <c r="G19" s="33" t="s">
        <v>116</v>
      </c>
      <c r="H19" s="33"/>
      <c r="I19" s="35"/>
      <c r="J19" s="33"/>
      <c r="K19" s="33"/>
      <c r="L19" s="33"/>
    </row>
    <row r="20" spans="1:12">
      <c r="A20" s="30"/>
      <c r="B20" s="34"/>
      <c r="C20" s="35"/>
      <c r="D20" s="36"/>
      <c r="E20" s="36"/>
      <c r="F20" s="36"/>
      <c r="G20" s="37">
        <v>44768</v>
      </c>
      <c r="H20" s="37"/>
      <c r="I20" s="35"/>
      <c r="J20" s="37"/>
      <c r="K20" s="37"/>
      <c r="L20" s="37"/>
    </row>
  </sheetData>
  <mergeCells count="38">
    <mergeCell ref="A1:L1"/>
    <mergeCell ref="C2:D2"/>
    <mergeCell ref="F2:G2"/>
    <mergeCell ref="I2:J2"/>
    <mergeCell ref="A3:L3"/>
    <mergeCell ref="C4:G4"/>
    <mergeCell ref="K4:L4"/>
    <mergeCell ref="C5:G5"/>
    <mergeCell ref="K5:L5"/>
    <mergeCell ref="C6:G6"/>
    <mergeCell ref="K6:L6"/>
    <mergeCell ref="C7:G7"/>
    <mergeCell ref="K7:L7"/>
    <mergeCell ref="C8:G8"/>
    <mergeCell ref="K8:L8"/>
    <mergeCell ref="C9:G9"/>
    <mergeCell ref="K9:L9"/>
    <mergeCell ref="C10:G10"/>
    <mergeCell ref="K10:L10"/>
    <mergeCell ref="C11:G11"/>
    <mergeCell ref="K11:L11"/>
    <mergeCell ref="C12:G12"/>
    <mergeCell ref="K12:L12"/>
    <mergeCell ref="A13:L13"/>
    <mergeCell ref="C14:F14"/>
    <mergeCell ref="K14:L14"/>
    <mergeCell ref="C15:F15"/>
    <mergeCell ref="K15:L15"/>
    <mergeCell ref="C16:F16"/>
    <mergeCell ref="K16:L16"/>
    <mergeCell ref="A17:F17"/>
    <mergeCell ref="K17:L17"/>
    <mergeCell ref="A18:F18"/>
    <mergeCell ref="K18:L18"/>
    <mergeCell ref="C19:D19"/>
    <mergeCell ref="G19:L19"/>
    <mergeCell ref="C20:D20"/>
    <mergeCell ref="G20:L20"/>
  </mergeCells>
  <printOptions horizontalCentered="1"/>
  <pageMargins left="0.314583333333333" right="0.314583333333333" top="0.786805555555556" bottom="0.708333333333333" header="0.5" footer="0.5"/>
  <pageSetup paperSize="9" orientation="landscape" horizontalDpi="600"/>
  <headerFooter>
    <oddFooter>&amp;C第 &amp;P 页，共 &amp;N 页</oddFooter>
  </headerFooter>
</worksheet>
</file>

<file path=xl/worksheets/sheet7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F0"/>
  </sheetPr>
  <dimension ref="A1:L20"/>
  <sheetViews>
    <sheetView workbookViewId="0">
      <selection activeCell="E220" sqref="E220"/>
    </sheetView>
  </sheetViews>
  <sheetFormatPr defaultColWidth="9" defaultRowHeight="12.75"/>
  <cols>
    <col min="1" max="1" width="6.875" style="2" customWidth="1"/>
    <col min="2" max="2" width="11" style="2" customWidth="1"/>
    <col min="3" max="3" width="12.375" style="2" customWidth="1"/>
    <col min="4" max="4" width="12.625" style="2" customWidth="1"/>
    <col min="5" max="5" width="7.875" style="2" customWidth="1"/>
    <col min="6" max="6" width="11.625" style="2" customWidth="1"/>
    <col min="7" max="7" width="10.875" style="2" customWidth="1"/>
    <col min="8" max="8" width="12.75" style="2" customWidth="1"/>
    <col min="9" max="9" width="13.5" style="3" customWidth="1"/>
    <col min="10" max="10" width="13.625" style="2" customWidth="1"/>
    <col min="11" max="11" width="19.5" style="2" customWidth="1"/>
    <col min="12" max="12" width="9.625" style="2" customWidth="1"/>
    <col min="13" max="16384" width="5.625" style="2"/>
  </cols>
  <sheetData>
    <row r="1" s="1" customFormat="1" ht="33" customHeight="1" spans="1:12">
      <c r="A1" s="4" t="s">
        <v>74</v>
      </c>
      <c r="B1" s="5"/>
      <c r="C1" s="5"/>
      <c r="D1" s="5"/>
      <c r="E1" s="5"/>
      <c r="F1" s="5"/>
      <c r="G1" s="5"/>
      <c r="H1" s="5"/>
      <c r="I1" s="38"/>
      <c r="J1" s="5"/>
      <c r="K1" s="5"/>
      <c r="L1" s="5"/>
    </row>
    <row r="2" ht="21" customHeight="1" spans="1:12">
      <c r="A2" s="6" t="s">
        <v>194</v>
      </c>
      <c r="B2" s="7" t="s">
        <v>76</v>
      </c>
      <c r="C2" s="8" t="s">
        <v>705</v>
      </c>
      <c r="D2" s="8"/>
      <c r="E2" s="7" t="s">
        <v>78</v>
      </c>
      <c r="F2" s="8" t="s">
        <v>79</v>
      </c>
      <c r="G2" s="8"/>
      <c r="H2" s="7" t="s">
        <v>80</v>
      </c>
      <c r="I2" s="39" t="s">
        <v>666</v>
      </c>
      <c r="J2" s="8"/>
      <c r="K2" s="7" t="s">
        <v>82</v>
      </c>
      <c r="L2" s="24">
        <v>4</v>
      </c>
    </row>
    <row r="3" ht="22" customHeight="1" spans="1:12">
      <c r="A3" s="9" t="s">
        <v>83</v>
      </c>
      <c r="B3" s="9"/>
      <c r="C3" s="9"/>
      <c r="D3" s="9"/>
      <c r="E3" s="9"/>
      <c r="F3" s="9"/>
      <c r="G3" s="9"/>
      <c r="H3" s="9"/>
      <c r="I3" s="40"/>
      <c r="J3" s="9"/>
      <c r="K3" s="9"/>
      <c r="L3" s="20"/>
    </row>
    <row r="4" ht="22" customHeight="1" spans="1:12">
      <c r="A4" s="10" t="s">
        <v>84</v>
      </c>
      <c r="B4" s="11" t="s">
        <v>85</v>
      </c>
      <c r="C4" s="11" t="s">
        <v>86</v>
      </c>
      <c r="D4" s="11"/>
      <c r="E4" s="11"/>
      <c r="F4" s="11"/>
      <c r="G4" s="11"/>
      <c r="H4" s="12" t="s">
        <v>197</v>
      </c>
      <c r="I4" s="41" t="s">
        <v>88</v>
      </c>
      <c r="J4" s="41" t="s">
        <v>89</v>
      </c>
      <c r="K4" s="11" t="s">
        <v>106</v>
      </c>
      <c r="L4" s="42"/>
    </row>
    <row r="5" ht="22" customHeight="1" spans="1:12">
      <c r="A5" s="10">
        <v>1</v>
      </c>
      <c r="B5" s="10" t="s">
        <v>706</v>
      </c>
      <c r="C5" s="13" t="s">
        <v>242</v>
      </c>
      <c r="D5" s="14"/>
      <c r="E5" s="14"/>
      <c r="F5" s="14"/>
      <c r="G5" s="15"/>
      <c r="H5" s="16">
        <f>9.4*5.2</f>
        <v>48.88</v>
      </c>
      <c r="I5" s="41">
        <v>442</v>
      </c>
      <c r="J5" s="43">
        <f t="shared" ref="J5:J8" si="0">H5*I5</f>
        <v>21605</v>
      </c>
      <c r="K5" s="46" t="s">
        <v>707</v>
      </c>
      <c r="L5" s="47"/>
    </row>
    <row r="6" ht="22" customHeight="1" spans="1:12">
      <c r="A6" s="10">
        <v>2</v>
      </c>
      <c r="B6" s="10" t="s">
        <v>708</v>
      </c>
      <c r="C6" s="13" t="s">
        <v>709</v>
      </c>
      <c r="D6" s="14"/>
      <c r="E6" s="14"/>
      <c r="F6" s="14"/>
      <c r="G6" s="15"/>
      <c r="H6" s="16">
        <f>12.8*4.1</f>
        <v>52.48</v>
      </c>
      <c r="I6" s="41">
        <v>751</v>
      </c>
      <c r="J6" s="43">
        <f t="shared" si="0"/>
        <v>39412</v>
      </c>
      <c r="K6" s="46" t="s">
        <v>710</v>
      </c>
      <c r="L6" s="47"/>
    </row>
    <row r="7" ht="22" customHeight="1" spans="1:12">
      <c r="A7" s="10">
        <v>3</v>
      </c>
      <c r="B7" s="10" t="s">
        <v>711</v>
      </c>
      <c r="C7" s="13" t="s">
        <v>250</v>
      </c>
      <c r="D7" s="14"/>
      <c r="E7" s="14"/>
      <c r="F7" s="14"/>
      <c r="G7" s="15"/>
      <c r="H7" s="16">
        <f>18.4*8.6</f>
        <v>158.24</v>
      </c>
      <c r="I7" s="41">
        <v>757</v>
      </c>
      <c r="J7" s="43">
        <f t="shared" si="0"/>
        <v>119788</v>
      </c>
      <c r="K7" s="46" t="s">
        <v>712</v>
      </c>
      <c r="L7" s="47"/>
    </row>
    <row r="8" ht="22" customHeight="1" spans="1:12">
      <c r="A8" s="10">
        <v>4</v>
      </c>
      <c r="B8" s="10" t="s">
        <v>713</v>
      </c>
      <c r="C8" s="13" t="s">
        <v>714</v>
      </c>
      <c r="D8" s="14"/>
      <c r="E8" s="14"/>
      <c r="F8" s="14"/>
      <c r="G8" s="15"/>
      <c r="H8" s="17">
        <f>8.6*6.2</f>
        <v>53.32</v>
      </c>
      <c r="I8" s="41">
        <v>796</v>
      </c>
      <c r="J8" s="43">
        <f t="shared" si="0"/>
        <v>42443</v>
      </c>
      <c r="K8" s="46" t="s">
        <v>715</v>
      </c>
      <c r="L8" s="47"/>
    </row>
    <row r="9" ht="22" customHeight="1" spans="1:12">
      <c r="A9" s="10"/>
      <c r="B9" s="10"/>
      <c r="C9" s="13"/>
      <c r="D9" s="14"/>
      <c r="E9" s="14"/>
      <c r="F9" s="14"/>
      <c r="G9" s="15"/>
      <c r="H9" s="16"/>
      <c r="I9" s="41"/>
      <c r="J9" s="43"/>
      <c r="K9" s="46"/>
      <c r="L9" s="47"/>
    </row>
    <row r="10" ht="22" customHeight="1" spans="1:12">
      <c r="A10" s="6"/>
      <c r="B10" s="10"/>
      <c r="C10" s="13"/>
      <c r="D10" s="14"/>
      <c r="E10" s="14"/>
      <c r="F10" s="14"/>
      <c r="G10" s="15"/>
      <c r="H10" s="55"/>
      <c r="I10" s="40"/>
      <c r="J10" s="48"/>
      <c r="K10" s="56"/>
      <c r="L10" s="47"/>
    </row>
    <row r="11" ht="22" customHeight="1" spans="1:12">
      <c r="A11" s="10"/>
      <c r="B11" s="10"/>
      <c r="C11" s="13"/>
      <c r="D11" s="14"/>
      <c r="E11" s="14"/>
      <c r="F11" s="14"/>
      <c r="G11" s="15"/>
      <c r="H11" s="16"/>
      <c r="I11" s="41"/>
      <c r="J11" s="43"/>
      <c r="K11" s="46"/>
      <c r="L11" s="47"/>
    </row>
    <row r="12" ht="18" customHeight="1" spans="1:12">
      <c r="A12" s="10"/>
      <c r="B12" s="10"/>
      <c r="C12" s="18" t="s">
        <v>99</v>
      </c>
      <c r="D12" s="19"/>
      <c r="E12" s="19"/>
      <c r="F12" s="19"/>
      <c r="G12" s="20"/>
      <c r="H12" s="16">
        <f>SUM(H5:H11)</f>
        <v>312.92</v>
      </c>
      <c r="I12" s="41"/>
      <c r="J12" s="48">
        <f>SUM(J5:J11)</f>
        <v>223248</v>
      </c>
      <c r="K12" s="46"/>
      <c r="L12" s="47"/>
    </row>
    <row r="13" ht="30" customHeight="1" spans="1:12">
      <c r="A13" s="6" t="s">
        <v>138</v>
      </c>
      <c r="B13" s="6"/>
      <c r="C13" s="6"/>
      <c r="D13" s="6"/>
      <c r="E13" s="6"/>
      <c r="F13" s="6"/>
      <c r="G13" s="6"/>
      <c r="H13" s="6"/>
      <c r="I13" s="49"/>
      <c r="J13" s="6"/>
      <c r="K13" s="6"/>
      <c r="L13" s="6"/>
    </row>
    <row r="14" ht="26" customHeight="1" spans="1:12">
      <c r="A14" s="10" t="s">
        <v>101</v>
      </c>
      <c r="B14" s="11" t="s">
        <v>102</v>
      </c>
      <c r="C14" s="16" t="s">
        <v>103</v>
      </c>
      <c r="D14" s="16"/>
      <c r="E14" s="16"/>
      <c r="F14" s="16"/>
      <c r="G14" s="16" t="s">
        <v>104</v>
      </c>
      <c r="H14" s="12" t="s">
        <v>105</v>
      </c>
      <c r="I14" s="41" t="s">
        <v>88</v>
      </c>
      <c r="J14" s="41" t="s">
        <v>89</v>
      </c>
      <c r="K14" s="50" t="s">
        <v>106</v>
      </c>
      <c r="L14" s="42"/>
    </row>
    <row r="15" ht="25" customHeight="1" spans="1:12">
      <c r="A15" s="10">
        <v>1</v>
      </c>
      <c r="B15" s="10" t="s">
        <v>204</v>
      </c>
      <c r="C15" s="10" t="s">
        <v>205</v>
      </c>
      <c r="D15" s="10"/>
      <c r="E15" s="10"/>
      <c r="F15" s="10"/>
      <c r="G15" s="16" t="s">
        <v>109</v>
      </c>
      <c r="H15" s="12">
        <f>7*5+12.5*5</f>
        <v>97.5</v>
      </c>
      <c r="I15" s="43">
        <v>65</v>
      </c>
      <c r="J15" s="41">
        <f>H15*I15</f>
        <v>6338</v>
      </c>
      <c r="K15" s="51"/>
      <c r="L15" s="52"/>
    </row>
    <row r="16" ht="22" customHeight="1" spans="1:12">
      <c r="A16" s="10"/>
      <c r="B16" s="10"/>
      <c r="C16" s="10"/>
      <c r="D16" s="10"/>
      <c r="E16" s="10"/>
      <c r="F16" s="10"/>
      <c r="G16" s="16"/>
      <c r="H16" s="25"/>
      <c r="I16" s="43"/>
      <c r="J16" s="41"/>
      <c r="K16" s="51"/>
      <c r="L16" s="52"/>
    </row>
    <row r="17" ht="18" customHeight="1" spans="1:12">
      <c r="A17" s="18" t="s">
        <v>99</v>
      </c>
      <c r="B17" s="19"/>
      <c r="C17" s="19"/>
      <c r="D17" s="19"/>
      <c r="E17" s="19"/>
      <c r="F17" s="20"/>
      <c r="G17" s="12"/>
      <c r="H17" s="12"/>
      <c r="I17" s="41"/>
      <c r="J17" s="40">
        <f>SUM(J15:J16)</f>
        <v>6338</v>
      </c>
      <c r="K17" s="53"/>
      <c r="L17" s="54"/>
    </row>
    <row r="18" ht="18" customHeight="1" spans="1:12">
      <c r="A18" s="26" t="s">
        <v>115</v>
      </c>
      <c r="B18" s="27"/>
      <c r="C18" s="27"/>
      <c r="D18" s="27"/>
      <c r="E18" s="27"/>
      <c r="F18" s="28"/>
      <c r="G18" s="29"/>
      <c r="H18" s="29">
        <f>SUM(H15:H17)</f>
        <v>97.5</v>
      </c>
      <c r="I18" s="41"/>
      <c r="J18" s="40">
        <f>J12+J17</f>
        <v>229586</v>
      </c>
      <c r="K18" s="53"/>
      <c r="L18" s="54"/>
    </row>
    <row r="19" spans="1:12">
      <c r="A19" s="30"/>
      <c r="B19" s="30"/>
      <c r="C19" s="31"/>
      <c r="D19" s="32"/>
      <c r="E19" s="32"/>
      <c r="F19" s="32"/>
      <c r="G19" s="33" t="s">
        <v>116</v>
      </c>
      <c r="H19" s="33"/>
      <c r="I19" s="35"/>
      <c r="J19" s="33"/>
      <c r="K19" s="33"/>
      <c r="L19" s="33"/>
    </row>
    <row r="20" spans="1:12">
      <c r="A20" s="30"/>
      <c r="B20" s="34"/>
      <c r="C20" s="35"/>
      <c r="D20" s="36"/>
      <c r="E20" s="36"/>
      <c r="F20" s="36"/>
      <c r="G20" s="37">
        <v>44768</v>
      </c>
      <c r="H20" s="37"/>
      <c r="I20" s="35"/>
      <c r="J20" s="37"/>
      <c r="K20" s="37"/>
      <c r="L20" s="37"/>
    </row>
  </sheetData>
  <mergeCells count="38">
    <mergeCell ref="A1:L1"/>
    <mergeCell ref="C2:D2"/>
    <mergeCell ref="F2:G2"/>
    <mergeCell ref="I2:J2"/>
    <mergeCell ref="A3:L3"/>
    <mergeCell ref="C4:G4"/>
    <mergeCell ref="K4:L4"/>
    <mergeCell ref="C5:G5"/>
    <mergeCell ref="K5:L5"/>
    <mergeCell ref="C6:G6"/>
    <mergeCell ref="K6:L6"/>
    <mergeCell ref="C7:G7"/>
    <mergeCell ref="K7:L7"/>
    <mergeCell ref="C8:G8"/>
    <mergeCell ref="K8:L8"/>
    <mergeCell ref="C9:G9"/>
    <mergeCell ref="K9:L9"/>
    <mergeCell ref="C10:G10"/>
    <mergeCell ref="K10:L10"/>
    <mergeCell ref="C11:G11"/>
    <mergeCell ref="K11:L11"/>
    <mergeCell ref="C12:G12"/>
    <mergeCell ref="K12:L12"/>
    <mergeCell ref="A13:L13"/>
    <mergeCell ref="C14:F14"/>
    <mergeCell ref="K14:L14"/>
    <mergeCell ref="C15:F15"/>
    <mergeCell ref="K15:L15"/>
    <mergeCell ref="C16:F16"/>
    <mergeCell ref="K16:L16"/>
    <mergeCell ref="A17:F17"/>
    <mergeCell ref="K17:L17"/>
    <mergeCell ref="A18:F18"/>
    <mergeCell ref="K18:L18"/>
    <mergeCell ref="C19:D19"/>
    <mergeCell ref="G19:L19"/>
    <mergeCell ref="C20:D20"/>
    <mergeCell ref="G20:L20"/>
  </mergeCells>
  <printOptions horizontalCentered="1"/>
  <pageMargins left="0.314583333333333" right="0.314583333333333" top="0.786805555555556" bottom="0.708333333333333" header="0.5" footer="0.5"/>
  <pageSetup paperSize="9" orientation="landscape" horizontalDpi="600"/>
  <headerFooter>
    <oddFooter>&amp;C第 &amp;P 页，共 &amp;N 页</oddFooter>
  </headerFooter>
</worksheet>
</file>

<file path=xl/worksheets/sheet7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F0"/>
  </sheetPr>
  <dimension ref="A1:L20"/>
  <sheetViews>
    <sheetView workbookViewId="0">
      <selection activeCell="E220" sqref="E220"/>
    </sheetView>
  </sheetViews>
  <sheetFormatPr defaultColWidth="9" defaultRowHeight="12.75"/>
  <cols>
    <col min="1" max="1" width="6.875" style="2" customWidth="1"/>
    <col min="2" max="2" width="11" style="2" customWidth="1"/>
    <col min="3" max="3" width="12.375" style="2" customWidth="1"/>
    <col min="4" max="4" width="12.625" style="2" customWidth="1"/>
    <col min="5" max="5" width="7.875" style="2" customWidth="1"/>
    <col min="6" max="6" width="11.625" style="2" customWidth="1"/>
    <col min="7" max="7" width="10.875" style="2" customWidth="1"/>
    <col min="8" max="8" width="12.75" style="2" customWidth="1"/>
    <col min="9" max="9" width="13.5" style="3" customWidth="1"/>
    <col min="10" max="10" width="13.625" style="2" customWidth="1"/>
    <col min="11" max="11" width="19.5" style="2" customWidth="1"/>
    <col min="12" max="12" width="9.625" style="2" customWidth="1"/>
    <col min="13" max="16384" width="5.625" style="2"/>
  </cols>
  <sheetData>
    <row r="1" s="1" customFormat="1" ht="33" customHeight="1" spans="1:12">
      <c r="A1" s="4" t="s">
        <v>74</v>
      </c>
      <c r="B1" s="5"/>
      <c r="C1" s="5"/>
      <c r="D1" s="5"/>
      <c r="E1" s="5"/>
      <c r="F1" s="5"/>
      <c r="G1" s="5"/>
      <c r="H1" s="5"/>
      <c r="I1" s="38"/>
      <c r="J1" s="5"/>
      <c r="K1" s="5"/>
      <c r="L1" s="5"/>
    </row>
    <row r="2" ht="21" customHeight="1" spans="1:12">
      <c r="A2" s="6" t="s">
        <v>194</v>
      </c>
      <c r="B2" s="7" t="s">
        <v>76</v>
      </c>
      <c r="C2" s="8" t="s">
        <v>716</v>
      </c>
      <c r="D2" s="8"/>
      <c r="E2" s="7" t="s">
        <v>78</v>
      </c>
      <c r="F2" s="8" t="s">
        <v>79</v>
      </c>
      <c r="G2" s="8"/>
      <c r="H2" s="7" t="s">
        <v>80</v>
      </c>
      <c r="I2" s="39" t="s">
        <v>500</v>
      </c>
      <c r="J2" s="8"/>
      <c r="K2" s="7" t="s">
        <v>82</v>
      </c>
      <c r="L2" s="24">
        <v>4</v>
      </c>
    </row>
    <row r="3" ht="22" customHeight="1" spans="1:12">
      <c r="A3" s="9" t="s">
        <v>83</v>
      </c>
      <c r="B3" s="9"/>
      <c r="C3" s="9"/>
      <c r="D3" s="9"/>
      <c r="E3" s="9"/>
      <c r="F3" s="9"/>
      <c r="G3" s="9"/>
      <c r="H3" s="9"/>
      <c r="I3" s="40"/>
      <c r="J3" s="9"/>
      <c r="K3" s="9"/>
      <c r="L3" s="20"/>
    </row>
    <row r="4" ht="22" customHeight="1" spans="1:12">
      <c r="A4" s="10" t="s">
        <v>84</v>
      </c>
      <c r="B4" s="11" t="s">
        <v>85</v>
      </c>
      <c r="C4" s="11" t="s">
        <v>86</v>
      </c>
      <c r="D4" s="11"/>
      <c r="E4" s="11"/>
      <c r="F4" s="11"/>
      <c r="G4" s="11"/>
      <c r="H4" s="12" t="s">
        <v>197</v>
      </c>
      <c r="I4" s="41" t="s">
        <v>88</v>
      </c>
      <c r="J4" s="41" t="s">
        <v>89</v>
      </c>
      <c r="K4" s="11" t="s">
        <v>106</v>
      </c>
      <c r="L4" s="42"/>
    </row>
    <row r="5" ht="22" customHeight="1" spans="1:12">
      <c r="A5" s="10">
        <v>1</v>
      </c>
      <c r="B5" s="10" t="s">
        <v>717</v>
      </c>
      <c r="C5" s="13" t="s">
        <v>412</v>
      </c>
      <c r="D5" s="14"/>
      <c r="E5" s="14"/>
      <c r="F5" s="14"/>
      <c r="G5" s="15"/>
      <c r="H5" s="16">
        <f>7.6*6.2</f>
        <v>47.12</v>
      </c>
      <c r="I5" s="41">
        <v>750</v>
      </c>
      <c r="J5" s="43">
        <f t="shared" ref="J5:J8" si="0">H5*I5</f>
        <v>35340</v>
      </c>
      <c r="K5" s="46" t="s">
        <v>718</v>
      </c>
      <c r="L5" s="47"/>
    </row>
    <row r="6" ht="22" customHeight="1" spans="1:12">
      <c r="A6" s="10">
        <v>2</v>
      </c>
      <c r="B6" s="10" t="s">
        <v>719</v>
      </c>
      <c r="C6" s="13" t="s">
        <v>242</v>
      </c>
      <c r="D6" s="14"/>
      <c r="E6" s="14"/>
      <c r="F6" s="14"/>
      <c r="G6" s="15"/>
      <c r="H6" s="16">
        <f>9.8*7.8</f>
        <v>76.44</v>
      </c>
      <c r="I6" s="41">
        <v>467</v>
      </c>
      <c r="J6" s="43">
        <f t="shared" si="0"/>
        <v>35697</v>
      </c>
      <c r="K6" s="46" t="s">
        <v>720</v>
      </c>
      <c r="L6" s="47"/>
    </row>
    <row r="7" ht="22" customHeight="1" spans="1:12">
      <c r="A7" s="10">
        <v>3</v>
      </c>
      <c r="B7" s="10" t="s">
        <v>721</v>
      </c>
      <c r="C7" s="13" t="s">
        <v>250</v>
      </c>
      <c r="D7" s="14"/>
      <c r="E7" s="14"/>
      <c r="F7" s="14"/>
      <c r="G7" s="15"/>
      <c r="H7" s="16">
        <f>12.6*7.5</f>
        <v>94.5</v>
      </c>
      <c r="I7" s="41">
        <v>775</v>
      </c>
      <c r="J7" s="43">
        <f t="shared" si="0"/>
        <v>73238</v>
      </c>
      <c r="K7" s="46" t="s">
        <v>722</v>
      </c>
      <c r="L7" s="47"/>
    </row>
    <row r="8" ht="22" customHeight="1" spans="1:12">
      <c r="A8" s="10">
        <v>4</v>
      </c>
      <c r="B8" s="10" t="s">
        <v>723</v>
      </c>
      <c r="C8" s="13" t="s">
        <v>724</v>
      </c>
      <c r="D8" s="14"/>
      <c r="E8" s="14"/>
      <c r="F8" s="14"/>
      <c r="G8" s="15"/>
      <c r="H8" s="17">
        <f>5.5*2.8</f>
        <v>15.4</v>
      </c>
      <c r="I8" s="41">
        <v>320</v>
      </c>
      <c r="J8" s="43">
        <f t="shared" si="0"/>
        <v>4928</v>
      </c>
      <c r="K8" s="46" t="s">
        <v>725</v>
      </c>
      <c r="L8" s="47"/>
    </row>
    <row r="9" ht="22" customHeight="1" spans="1:12">
      <c r="A9" s="10"/>
      <c r="B9" s="10"/>
      <c r="C9" s="13"/>
      <c r="D9" s="14"/>
      <c r="E9" s="14"/>
      <c r="F9" s="14"/>
      <c r="G9" s="15"/>
      <c r="H9" s="16"/>
      <c r="I9" s="41"/>
      <c r="J9" s="43"/>
      <c r="K9" s="46"/>
      <c r="L9" s="47"/>
    </row>
    <row r="10" ht="22" customHeight="1" spans="1:12">
      <c r="A10" s="6"/>
      <c r="B10" s="10"/>
      <c r="C10" s="13"/>
      <c r="D10" s="14"/>
      <c r="E10" s="14"/>
      <c r="F10" s="14"/>
      <c r="G10" s="15"/>
      <c r="H10" s="55"/>
      <c r="I10" s="40"/>
      <c r="J10" s="48"/>
      <c r="K10" s="56"/>
      <c r="L10" s="47"/>
    </row>
    <row r="11" ht="22" customHeight="1" spans="1:12">
      <c r="A11" s="10"/>
      <c r="B11" s="10"/>
      <c r="C11" s="13"/>
      <c r="D11" s="14"/>
      <c r="E11" s="14"/>
      <c r="F11" s="14"/>
      <c r="G11" s="15"/>
      <c r="H11" s="16"/>
      <c r="I11" s="41"/>
      <c r="J11" s="43"/>
      <c r="K11" s="46"/>
      <c r="L11" s="47"/>
    </row>
    <row r="12" ht="18" customHeight="1" spans="1:12">
      <c r="A12" s="10"/>
      <c r="B12" s="10"/>
      <c r="C12" s="18" t="s">
        <v>99</v>
      </c>
      <c r="D12" s="19"/>
      <c r="E12" s="19"/>
      <c r="F12" s="19"/>
      <c r="G12" s="20"/>
      <c r="H12" s="16">
        <f>SUM(H5:H11)</f>
        <v>233.46</v>
      </c>
      <c r="I12" s="41"/>
      <c r="J12" s="48">
        <f>SUM(J5:J11)</f>
        <v>149203</v>
      </c>
      <c r="K12" s="46"/>
      <c r="L12" s="47"/>
    </row>
    <row r="13" ht="30" customHeight="1" spans="1:12">
      <c r="A13" s="6" t="s">
        <v>138</v>
      </c>
      <c r="B13" s="6"/>
      <c r="C13" s="6"/>
      <c r="D13" s="6"/>
      <c r="E13" s="6"/>
      <c r="F13" s="6"/>
      <c r="G13" s="6"/>
      <c r="H13" s="6"/>
      <c r="I13" s="49"/>
      <c r="J13" s="6"/>
      <c r="K13" s="6"/>
      <c r="L13" s="6"/>
    </row>
    <row r="14" ht="26" customHeight="1" spans="1:12">
      <c r="A14" s="10" t="s">
        <v>101</v>
      </c>
      <c r="B14" s="11" t="s">
        <v>102</v>
      </c>
      <c r="C14" s="16" t="s">
        <v>103</v>
      </c>
      <c r="D14" s="16"/>
      <c r="E14" s="16"/>
      <c r="F14" s="16"/>
      <c r="G14" s="16" t="s">
        <v>104</v>
      </c>
      <c r="H14" s="12" t="s">
        <v>105</v>
      </c>
      <c r="I14" s="41" t="s">
        <v>88</v>
      </c>
      <c r="J14" s="41" t="s">
        <v>89</v>
      </c>
      <c r="K14" s="50" t="s">
        <v>106</v>
      </c>
      <c r="L14" s="42"/>
    </row>
    <row r="15" ht="25" customHeight="1" spans="1:12">
      <c r="A15" s="10">
        <v>1</v>
      </c>
      <c r="B15" s="10" t="s">
        <v>204</v>
      </c>
      <c r="C15" s="10" t="s">
        <v>205</v>
      </c>
      <c r="D15" s="10"/>
      <c r="E15" s="10"/>
      <c r="F15" s="10"/>
      <c r="G15" s="16" t="s">
        <v>109</v>
      </c>
      <c r="H15" s="12">
        <f>10*11</f>
        <v>110</v>
      </c>
      <c r="I15" s="43">
        <v>65</v>
      </c>
      <c r="J15" s="41">
        <f>H15*I15</f>
        <v>7150</v>
      </c>
      <c r="K15" s="51"/>
      <c r="L15" s="52"/>
    </row>
    <row r="16" ht="22" customHeight="1" spans="1:12">
      <c r="A16" s="10"/>
      <c r="B16" s="10"/>
      <c r="C16" s="10"/>
      <c r="D16" s="10"/>
      <c r="E16" s="10"/>
      <c r="F16" s="10"/>
      <c r="G16" s="16"/>
      <c r="H16" s="25"/>
      <c r="I16" s="43"/>
      <c r="J16" s="41"/>
      <c r="K16" s="51"/>
      <c r="L16" s="52"/>
    </row>
    <row r="17" ht="18" customHeight="1" spans="1:12">
      <c r="A17" s="18" t="s">
        <v>99</v>
      </c>
      <c r="B17" s="19"/>
      <c r="C17" s="19"/>
      <c r="D17" s="19"/>
      <c r="E17" s="19"/>
      <c r="F17" s="20"/>
      <c r="G17" s="12"/>
      <c r="H17" s="12"/>
      <c r="I17" s="41"/>
      <c r="J17" s="40">
        <f>SUM(J15:J16)</f>
        <v>7150</v>
      </c>
      <c r="K17" s="53"/>
      <c r="L17" s="54"/>
    </row>
    <row r="18" ht="18" customHeight="1" spans="1:12">
      <c r="A18" s="26" t="s">
        <v>115</v>
      </c>
      <c r="B18" s="27"/>
      <c r="C18" s="27"/>
      <c r="D18" s="27"/>
      <c r="E18" s="27"/>
      <c r="F18" s="28"/>
      <c r="G18" s="29"/>
      <c r="H18" s="29">
        <f>SUM(H15:H17)</f>
        <v>110</v>
      </c>
      <c r="I18" s="41"/>
      <c r="J18" s="40">
        <f>J12+J17</f>
        <v>156353</v>
      </c>
      <c r="K18" s="53"/>
      <c r="L18" s="54"/>
    </row>
    <row r="19" spans="1:12">
      <c r="A19" s="30"/>
      <c r="B19" s="30"/>
      <c r="C19" s="31"/>
      <c r="D19" s="32"/>
      <c r="E19" s="32"/>
      <c r="F19" s="32"/>
      <c r="G19" s="33" t="s">
        <v>116</v>
      </c>
      <c r="H19" s="33"/>
      <c r="I19" s="35"/>
      <c r="J19" s="33"/>
      <c r="K19" s="33"/>
      <c r="L19" s="33"/>
    </row>
    <row r="20" spans="1:12">
      <c r="A20" s="30"/>
      <c r="B20" s="34"/>
      <c r="C20" s="35"/>
      <c r="D20" s="36"/>
      <c r="E20" s="36"/>
      <c r="F20" s="36"/>
      <c r="G20" s="37">
        <v>44768</v>
      </c>
      <c r="H20" s="37"/>
      <c r="I20" s="35"/>
      <c r="J20" s="37"/>
      <c r="K20" s="37"/>
      <c r="L20" s="37"/>
    </row>
  </sheetData>
  <mergeCells count="38">
    <mergeCell ref="A1:L1"/>
    <mergeCell ref="C2:D2"/>
    <mergeCell ref="F2:G2"/>
    <mergeCell ref="I2:J2"/>
    <mergeCell ref="A3:L3"/>
    <mergeCell ref="C4:G4"/>
    <mergeCell ref="K4:L4"/>
    <mergeCell ref="C5:G5"/>
    <mergeCell ref="K5:L5"/>
    <mergeCell ref="C6:G6"/>
    <mergeCell ref="K6:L6"/>
    <mergeCell ref="C7:G7"/>
    <mergeCell ref="K7:L7"/>
    <mergeCell ref="C8:G8"/>
    <mergeCell ref="K8:L8"/>
    <mergeCell ref="C9:G9"/>
    <mergeCell ref="K9:L9"/>
    <mergeCell ref="C10:G10"/>
    <mergeCell ref="K10:L10"/>
    <mergeCell ref="C11:G11"/>
    <mergeCell ref="K11:L11"/>
    <mergeCell ref="C12:G12"/>
    <mergeCell ref="K12:L12"/>
    <mergeCell ref="A13:L13"/>
    <mergeCell ref="C14:F14"/>
    <mergeCell ref="K14:L14"/>
    <mergeCell ref="C15:F15"/>
    <mergeCell ref="K15:L15"/>
    <mergeCell ref="C16:F16"/>
    <mergeCell ref="K16:L16"/>
    <mergeCell ref="A17:F17"/>
    <mergeCell ref="K17:L17"/>
    <mergeCell ref="A18:F18"/>
    <mergeCell ref="K18:L18"/>
    <mergeCell ref="C19:D19"/>
    <mergeCell ref="G19:L19"/>
    <mergeCell ref="C20:D20"/>
    <mergeCell ref="G20:L20"/>
  </mergeCells>
  <printOptions horizontalCentered="1"/>
  <pageMargins left="0.314583333333333" right="0.314583333333333" top="0.786805555555556" bottom="0.708333333333333" header="0.5" footer="0.5"/>
  <pageSetup paperSize="9" orientation="landscape" horizontalDpi="600"/>
  <headerFooter>
    <oddFooter>&amp;C第 &amp;P 页，共 &amp;N 页</oddFooter>
  </headerFooter>
</worksheet>
</file>

<file path=xl/worksheets/sheet7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F0"/>
  </sheetPr>
  <dimension ref="A1:L20"/>
  <sheetViews>
    <sheetView workbookViewId="0">
      <selection activeCell="E220" sqref="E220"/>
    </sheetView>
  </sheetViews>
  <sheetFormatPr defaultColWidth="9" defaultRowHeight="12.75"/>
  <cols>
    <col min="1" max="1" width="6.875" style="2" customWidth="1"/>
    <col min="2" max="2" width="11" style="2" customWidth="1"/>
    <col min="3" max="3" width="12.375" style="2" customWidth="1"/>
    <col min="4" max="4" width="12.625" style="2" customWidth="1"/>
    <col min="5" max="5" width="7.875" style="2" customWidth="1"/>
    <col min="6" max="6" width="11.625" style="2" customWidth="1"/>
    <col min="7" max="7" width="10.875" style="2" customWidth="1"/>
    <col min="8" max="8" width="12.75" style="2" customWidth="1"/>
    <col min="9" max="9" width="13.5" style="3" customWidth="1"/>
    <col min="10" max="10" width="13.625" style="2" customWidth="1"/>
    <col min="11" max="11" width="19.5" style="2" customWidth="1"/>
    <col min="12" max="12" width="9.625" style="2" customWidth="1"/>
    <col min="13" max="16384" width="5.625" style="2"/>
  </cols>
  <sheetData>
    <row r="1" s="1" customFormat="1" ht="33" customHeight="1" spans="1:12">
      <c r="A1" s="4" t="s">
        <v>74</v>
      </c>
      <c r="B1" s="5"/>
      <c r="C1" s="5"/>
      <c r="D1" s="5"/>
      <c r="E1" s="5"/>
      <c r="F1" s="5"/>
      <c r="G1" s="5"/>
      <c r="H1" s="5"/>
      <c r="I1" s="38"/>
      <c r="J1" s="5"/>
      <c r="K1" s="5"/>
      <c r="L1" s="5"/>
    </row>
    <row r="2" ht="21" customHeight="1" spans="1:12">
      <c r="A2" s="6" t="s">
        <v>194</v>
      </c>
      <c r="B2" s="7" t="s">
        <v>76</v>
      </c>
      <c r="C2" s="8" t="s">
        <v>726</v>
      </c>
      <c r="D2" s="8"/>
      <c r="E2" s="7" t="s">
        <v>78</v>
      </c>
      <c r="F2" s="8" t="s">
        <v>79</v>
      </c>
      <c r="G2" s="8"/>
      <c r="H2" s="7" t="s">
        <v>80</v>
      </c>
      <c r="I2" s="39" t="s">
        <v>500</v>
      </c>
      <c r="J2" s="8"/>
      <c r="K2" s="7" t="s">
        <v>82</v>
      </c>
      <c r="L2" s="24">
        <v>2</v>
      </c>
    </row>
    <row r="3" ht="22" customHeight="1" spans="1:12">
      <c r="A3" s="9" t="s">
        <v>83</v>
      </c>
      <c r="B3" s="9"/>
      <c r="C3" s="9"/>
      <c r="D3" s="9"/>
      <c r="E3" s="9"/>
      <c r="F3" s="9"/>
      <c r="G3" s="9"/>
      <c r="H3" s="9"/>
      <c r="I3" s="40"/>
      <c r="J3" s="9"/>
      <c r="K3" s="9"/>
      <c r="L3" s="20"/>
    </row>
    <row r="4" ht="22" customHeight="1" spans="1:12">
      <c r="A4" s="10" t="s">
        <v>84</v>
      </c>
      <c r="B4" s="11" t="s">
        <v>85</v>
      </c>
      <c r="C4" s="11" t="s">
        <v>86</v>
      </c>
      <c r="D4" s="11"/>
      <c r="E4" s="11"/>
      <c r="F4" s="11"/>
      <c r="G4" s="11"/>
      <c r="H4" s="12" t="s">
        <v>197</v>
      </c>
      <c r="I4" s="41" t="s">
        <v>88</v>
      </c>
      <c r="J4" s="41" t="s">
        <v>89</v>
      </c>
      <c r="K4" s="11" t="s">
        <v>106</v>
      </c>
      <c r="L4" s="42"/>
    </row>
    <row r="5" ht="22" customHeight="1" spans="1:12">
      <c r="A5" s="10">
        <v>1</v>
      </c>
      <c r="B5" s="10" t="s">
        <v>727</v>
      </c>
      <c r="C5" s="13" t="s">
        <v>242</v>
      </c>
      <c r="D5" s="14"/>
      <c r="E5" s="14"/>
      <c r="F5" s="14"/>
      <c r="G5" s="15"/>
      <c r="H5" s="16">
        <f>10.5*5.4</f>
        <v>56.7</v>
      </c>
      <c r="I5" s="41">
        <v>440</v>
      </c>
      <c r="J5" s="43">
        <f>H5*I5</f>
        <v>24948</v>
      </c>
      <c r="K5" s="46" t="s">
        <v>728</v>
      </c>
      <c r="L5" s="47"/>
    </row>
    <row r="6" ht="22" customHeight="1" spans="1:12">
      <c r="A6" s="10">
        <v>2</v>
      </c>
      <c r="B6" s="10" t="s">
        <v>729</v>
      </c>
      <c r="C6" s="13" t="s">
        <v>250</v>
      </c>
      <c r="D6" s="14"/>
      <c r="E6" s="14"/>
      <c r="F6" s="14"/>
      <c r="G6" s="15"/>
      <c r="H6" s="16">
        <f>9.2*7.3</f>
        <v>67.16</v>
      </c>
      <c r="I6" s="41">
        <v>810</v>
      </c>
      <c r="J6" s="43">
        <f>H6*I6</f>
        <v>54400</v>
      </c>
      <c r="K6" s="46" t="s">
        <v>730</v>
      </c>
      <c r="L6" s="47"/>
    </row>
    <row r="7" ht="22" customHeight="1" spans="1:12">
      <c r="A7" s="10"/>
      <c r="B7" s="10"/>
      <c r="C7" s="13"/>
      <c r="D7" s="14"/>
      <c r="E7" s="14"/>
      <c r="F7" s="14"/>
      <c r="G7" s="15"/>
      <c r="H7" s="16"/>
      <c r="I7" s="41"/>
      <c r="J7" s="43"/>
      <c r="K7" s="46"/>
      <c r="L7" s="47"/>
    </row>
    <row r="8" ht="22" customHeight="1" spans="1:12">
      <c r="A8" s="10"/>
      <c r="B8" s="10"/>
      <c r="C8" s="13"/>
      <c r="D8" s="14"/>
      <c r="E8" s="14"/>
      <c r="F8" s="14"/>
      <c r="G8" s="15"/>
      <c r="H8" s="17"/>
      <c r="I8" s="41"/>
      <c r="J8" s="43"/>
      <c r="K8" s="46"/>
      <c r="L8" s="47"/>
    </row>
    <row r="9" ht="22" customHeight="1" spans="1:12">
      <c r="A9" s="10"/>
      <c r="B9" s="10"/>
      <c r="C9" s="13"/>
      <c r="D9" s="14"/>
      <c r="E9" s="14"/>
      <c r="F9" s="14"/>
      <c r="G9" s="15"/>
      <c r="H9" s="16"/>
      <c r="I9" s="41"/>
      <c r="J9" s="43"/>
      <c r="K9" s="46"/>
      <c r="L9" s="47"/>
    </row>
    <row r="10" ht="22" customHeight="1" spans="1:12">
      <c r="A10" s="6"/>
      <c r="B10" s="10"/>
      <c r="C10" s="13"/>
      <c r="D10" s="14"/>
      <c r="E10" s="14"/>
      <c r="F10" s="14"/>
      <c r="G10" s="15"/>
      <c r="H10" s="55"/>
      <c r="I10" s="40"/>
      <c r="J10" s="48"/>
      <c r="K10" s="56"/>
      <c r="L10" s="47"/>
    </row>
    <row r="11" ht="22" customHeight="1" spans="1:12">
      <c r="A11" s="10"/>
      <c r="B11" s="10"/>
      <c r="C11" s="13"/>
      <c r="D11" s="14"/>
      <c r="E11" s="14"/>
      <c r="F11" s="14"/>
      <c r="G11" s="15"/>
      <c r="H11" s="16"/>
      <c r="I11" s="41"/>
      <c r="J11" s="43"/>
      <c r="K11" s="46"/>
      <c r="L11" s="47"/>
    </row>
    <row r="12" ht="18" customHeight="1" spans="1:12">
      <c r="A12" s="10"/>
      <c r="B12" s="10"/>
      <c r="C12" s="18" t="s">
        <v>99</v>
      </c>
      <c r="D12" s="19"/>
      <c r="E12" s="19"/>
      <c r="F12" s="19"/>
      <c r="G12" s="20"/>
      <c r="H12" s="16">
        <f>SUM(H5:H11)</f>
        <v>123.86</v>
      </c>
      <c r="I12" s="41"/>
      <c r="J12" s="48">
        <f>SUM(J5:J11)</f>
        <v>79348</v>
      </c>
      <c r="K12" s="46"/>
      <c r="L12" s="47"/>
    </row>
    <row r="13" ht="30" customHeight="1" spans="1:12">
      <c r="A13" s="6" t="s">
        <v>138</v>
      </c>
      <c r="B13" s="6"/>
      <c r="C13" s="6"/>
      <c r="D13" s="6"/>
      <c r="E13" s="6"/>
      <c r="F13" s="6"/>
      <c r="G13" s="6"/>
      <c r="H13" s="6"/>
      <c r="I13" s="49"/>
      <c r="J13" s="6"/>
      <c r="K13" s="6"/>
      <c r="L13" s="6"/>
    </row>
    <row r="14" ht="26" customHeight="1" spans="1:12">
      <c r="A14" s="10" t="s">
        <v>101</v>
      </c>
      <c r="B14" s="11" t="s">
        <v>102</v>
      </c>
      <c r="C14" s="16" t="s">
        <v>103</v>
      </c>
      <c r="D14" s="16"/>
      <c r="E14" s="16"/>
      <c r="F14" s="16"/>
      <c r="G14" s="16" t="s">
        <v>104</v>
      </c>
      <c r="H14" s="12" t="s">
        <v>105</v>
      </c>
      <c r="I14" s="41" t="s">
        <v>88</v>
      </c>
      <c r="J14" s="41" t="s">
        <v>89</v>
      </c>
      <c r="K14" s="50" t="s">
        <v>106</v>
      </c>
      <c r="L14" s="42"/>
    </row>
    <row r="15" ht="25" customHeight="1" spans="1:12">
      <c r="A15" s="10">
        <v>1</v>
      </c>
      <c r="B15" s="10" t="s">
        <v>204</v>
      </c>
      <c r="C15" s="10" t="s">
        <v>205</v>
      </c>
      <c r="D15" s="10"/>
      <c r="E15" s="10"/>
      <c r="F15" s="10"/>
      <c r="G15" s="16" t="s">
        <v>109</v>
      </c>
      <c r="H15" s="12">
        <f>9.5*11.8</f>
        <v>112.1</v>
      </c>
      <c r="I15" s="43">
        <v>65</v>
      </c>
      <c r="J15" s="41">
        <f>H15*I15</f>
        <v>7287</v>
      </c>
      <c r="K15" s="51"/>
      <c r="L15" s="52"/>
    </row>
    <row r="16" ht="22" customHeight="1" spans="1:12">
      <c r="A16" s="10"/>
      <c r="B16" s="10"/>
      <c r="C16" s="10"/>
      <c r="D16" s="10"/>
      <c r="E16" s="10"/>
      <c r="F16" s="10"/>
      <c r="G16" s="16"/>
      <c r="H16" s="25"/>
      <c r="I16" s="43"/>
      <c r="J16" s="41"/>
      <c r="K16" s="51"/>
      <c r="L16" s="52"/>
    </row>
    <row r="17" ht="18" customHeight="1" spans="1:12">
      <c r="A17" s="18" t="s">
        <v>99</v>
      </c>
      <c r="B17" s="19"/>
      <c r="C17" s="19"/>
      <c r="D17" s="19"/>
      <c r="E17" s="19"/>
      <c r="F17" s="20"/>
      <c r="G17" s="12"/>
      <c r="H17" s="12"/>
      <c r="I17" s="41"/>
      <c r="J17" s="40">
        <f>SUM(J15:J16)</f>
        <v>7287</v>
      </c>
      <c r="K17" s="53"/>
      <c r="L17" s="54"/>
    </row>
    <row r="18" ht="18" customHeight="1" spans="1:12">
      <c r="A18" s="26" t="s">
        <v>115</v>
      </c>
      <c r="B18" s="27"/>
      <c r="C18" s="27"/>
      <c r="D18" s="27"/>
      <c r="E18" s="27"/>
      <c r="F18" s="28"/>
      <c r="G18" s="29"/>
      <c r="H18" s="29">
        <f>SUM(H15:H17)</f>
        <v>112.1</v>
      </c>
      <c r="I18" s="41"/>
      <c r="J18" s="40">
        <f>J12+J17</f>
        <v>86635</v>
      </c>
      <c r="K18" s="53"/>
      <c r="L18" s="54"/>
    </row>
    <row r="19" spans="1:12">
      <c r="A19" s="30"/>
      <c r="B19" s="30"/>
      <c r="C19" s="31"/>
      <c r="D19" s="32"/>
      <c r="E19" s="32"/>
      <c r="F19" s="32"/>
      <c r="G19" s="33" t="s">
        <v>116</v>
      </c>
      <c r="H19" s="33"/>
      <c r="I19" s="35"/>
      <c r="J19" s="33"/>
      <c r="K19" s="33"/>
      <c r="L19" s="33"/>
    </row>
    <row r="20" spans="1:12">
      <c r="A20" s="30"/>
      <c r="B20" s="34"/>
      <c r="C20" s="35"/>
      <c r="D20" s="36"/>
      <c r="E20" s="36"/>
      <c r="F20" s="36"/>
      <c r="G20" s="37">
        <v>44768</v>
      </c>
      <c r="H20" s="37"/>
      <c r="I20" s="35"/>
      <c r="J20" s="37"/>
      <c r="K20" s="37"/>
      <c r="L20" s="37"/>
    </row>
  </sheetData>
  <mergeCells count="38">
    <mergeCell ref="A1:L1"/>
    <mergeCell ref="C2:D2"/>
    <mergeCell ref="F2:G2"/>
    <mergeCell ref="I2:J2"/>
    <mergeCell ref="A3:L3"/>
    <mergeCell ref="C4:G4"/>
    <mergeCell ref="K4:L4"/>
    <mergeCell ref="C5:G5"/>
    <mergeCell ref="K5:L5"/>
    <mergeCell ref="C6:G6"/>
    <mergeCell ref="K6:L6"/>
    <mergeCell ref="C7:G7"/>
    <mergeCell ref="K7:L7"/>
    <mergeCell ref="C8:G8"/>
    <mergeCell ref="K8:L8"/>
    <mergeCell ref="C9:G9"/>
    <mergeCell ref="K9:L9"/>
    <mergeCell ref="C10:G10"/>
    <mergeCell ref="K10:L10"/>
    <mergeCell ref="C11:G11"/>
    <mergeCell ref="K11:L11"/>
    <mergeCell ref="C12:G12"/>
    <mergeCell ref="K12:L12"/>
    <mergeCell ref="A13:L13"/>
    <mergeCell ref="C14:F14"/>
    <mergeCell ref="K14:L14"/>
    <mergeCell ref="C15:F15"/>
    <mergeCell ref="K15:L15"/>
    <mergeCell ref="C16:F16"/>
    <mergeCell ref="K16:L16"/>
    <mergeCell ref="A17:F17"/>
    <mergeCell ref="K17:L17"/>
    <mergeCell ref="A18:F18"/>
    <mergeCell ref="K18:L18"/>
    <mergeCell ref="C19:D19"/>
    <mergeCell ref="G19:L19"/>
    <mergeCell ref="C20:D20"/>
    <mergeCell ref="G20:L20"/>
  </mergeCells>
  <printOptions horizontalCentered="1"/>
  <pageMargins left="0.314583333333333" right="0.314583333333333" top="0.786805555555556" bottom="0.708333333333333" header="0.5" footer="0.5"/>
  <pageSetup paperSize="9" orientation="landscape" horizontalDpi="600"/>
  <headerFooter>
    <oddFooter>&amp;C第 &amp;P 页，共 &amp;N 页</oddFooter>
  </headerFooter>
</worksheet>
</file>

<file path=xl/worksheets/sheet7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L19"/>
  <sheetViews>
    <sheetView workbookViewId="0">
      <selection activeCell="E220" sqref="E220"/>
    </sheetView>
  </sheetViews>
  <sheetFormatPr defaultColWidth="9" defaultRowHeight="12.75"/>
  <cols>
    <col min="1" max="1" width="6.875" style="2" customWidth="1"/>
    <col min="2" max="2" width="11" style="2" customWidth="1"/>
    <col min="3" max="3" width="9.5" style="2" customWidth="1"/>
    <col min="4" max="4" width="8.875" style="2" customWidth="1"/>
    <col min="5" max="5" width="7.875" style="2" customWidth="1"/>
    <col min="6" max="6" width="9.625" style="2" customWidth="1"/>
    <col min="7" max="7" width="8.875" style="2" customWidth="1"/>
    <col min="8" max="8" width="14.375" style="2" customWidth="1"/>
    <col min="9" max="9" width="14.875" style="3" customWidth="1"/>
    <col min="10" max="10" width="17.125" style="2" customWidth="1"/>
    <col min="11" max="11" width="21.625" style="2" customWidth="1"/>
    <col min="12" max="12" width="13" style="2" customWidth="1"/>
    <col min="13" max="16384" width="5.625" style="2"/>
  </cols>
  <sheetData>
    <row r="1" s="1" customFormat="1" ht="33" customHeight="1" spans="1:12">
      <c r="A1" s="4" t="s">
        <v>74</v>
      </c>
      <c r="B1" s="5"/>
      <c r="C1" s="5"/>
      <c r="D1" s="5"/>
      <c r="E1" s="5"/>
      <c r="F1" s="5"/>
      <c r="G1" s="5"/>
      <c r="H1" s="5"/>
      <c r="I1" s="38"/>
      <c r="J1" s="5"/>
      <c r="K1" s="5"/>
      <c r="L1" s="5"/>
    </row>
    <row r="2" ht="21" customHeight="1" spans="1:12">
      <c r="A2" s="6" t="s">
        <v>194</v>
      </c>
      <c r="B2" s="7" t="s">
        <v>76</v>
      </c>
      <c r="C2" s="8" t="s">
        <v>731</v>
      </c>
      <c r="D2" s="8"/>
      <c r="E2" s="7" t="s">
        <v>78</v>
      </c>
      <c r="F2" s="8" t="s">
        <v>79</v>
      </c>
      <c r="G2" s="8"/>
      <c r="H2" s="7" t="s">
        <v>80</v>
      </c>
      <c r="I2" s="39" t="s">
        <v>732</v>
      </c>
      <c r="J2" s="8"/>
      <c r="K2" s="7" t="s">
        <v>82</v>
      </c>
      <c r="L2" s="24">
        <v>4</v>
      </c>
    </row>
    <row r="3" ht="22" customHeight="1" spans="1:12">
      <c r="A3" s="9" t="s">
        <v>83</v>
      </c>
      <c r="B3" s="9"/>
      <c r="C3" s="9"/>
      <c r="D3" s="9"/>
      <c r="E3" s="9"/>
      <c r="F3" s="9"/>
      <c r="G3" s="9"/>
      <c r="H3" s="9"/>
      <c r="I3" s="40"/>
      <c r="J3" s="9"/>
      <c r="K3" s="9"/>
      <c r="L3" s="20"/>
    </row>
    <row r="4" ht="22" customHeight="1" spans="1:12">
      <c r="A4" s="10" t="s">
        <v>84</v>
      </c>
      <c r="B4" s="11" t="s">
        <v>85</v>
      </c>
      <c r="C4" s="11" t="s">
        <v>86</v>
      </c>
      <c r="D4" s="11"/>
      <c r="E4" s="11"/>
      <c r="F4" s="11"/>
      <c r="G4" s="11"/>
      <c r="H4" s="12" t="s">
        <v>197</v>
      </c>
      <c r="I4" s="41" t="s">
        <v>88</v>
      </c>
      <c r="J4" s="41" t="s">
        <v>89</v>
      </c>
      <c r="K4" s="11" t="s">
        <v>106</v>
      </c>
      <c r="L4" s="42"/>
    </row>
    <row r="5" ht="25" customHeight="1" spans="1:12">
      <c r="A5" s="10">
        <v>1</v>
      </c>
      <c r="B5" s="10" t="s">
        <v>733</v>
      </c>
      <c r="C5" s="13" t="s">
        <v>734</v>
      </c>
      <c r="D5" s="14"/>
      <c r="E5" s="14"/>
      <c r="F5" s="14"/>
      <c r="G5" s="15"/>
      <c r="H5" s="16">
        <f>37.9*18.1-28.1*7.8</f>
        <v>466.81</v>
      </c>
      <c r="I5" s="41">
        <v>1500</v>
      </c>
      <c r="J5" s="43">
        <f>H5*I5</f>
        <v>700215</v>
      </c>
      <c r="K5" s="44" t="s">
        <v>735</v>
      </c>
      <c r="L5" s="45"/>
    </row>
    <row r="6" ht="22" customHeight="1" spans="1:12">
      <c r="A6" s="10">
        <v>2</v>
      </c>
      <c r="B6" s="10" t="s">
        <v>736</v>
      </c>
      <c r="C6" s="13" t="s">
        <v>242</v>
      </c>
      <c r="D6" s="14"/>
      <c r="E6" s="14"/>
      <c r="F6" s="14"/>
      <c r="G6" s="15"/>
      <c r="H6" s="16">
        <f>6.1*4.1</f>
        <v>25.01</v>
      </c>
      <c r="I6" s="41">
        <v>571</v>
      </c>
      <c r="J6" s="43">
        <f>H6*I6</f>
        <v>14281</v>
      </c>
      <c r="K6" s="46" t="s">
        <v>563</v>
      </c>
      <c r="L6" s="47"/>
    </row>
    <row r="7" ht="22" customHeight="1" spans="1:12">
      <c r="A7" s="10">
        <v>3</v>
      </c>
      <c r="B7" s="10" t="s">
        <v>737</v>
      </c>
      <c r="C7" s="13" t="s">
        <v>242</v>
      </c>
      <c r="D7" s="14"/>
      <c r="E7" s="14"/>
      <c r="F7" s="14"/>
      <c r="G7" s="15"/>
      <c r="H7" s="16">
        <f>6.1*4.5</f>
        <v>27.45</v>
      </c>
      <c r="I7" s="41">
        <v>492</v>
      </c>
      <c r="J7" s="43">
        <f>H7*I7</f>
        <v>13505</v>
      </c>
      <c r="K7" s="46" t="s">
        <v>738</v>
      </c>
      <c r="L7" s="47"/>
    </row>
    <row r="8" ht="22" customHeight="1" spans="1:12">
      <c r="A8" s="10">
        <v>4</v>
      </c>
      <c r="B8" s="10" t="s">
        <v>739</v>
      </c>
      <c r="C8" s="13" t="s">
        <v>740</v>
      </c>
      <c r="D8" s="14"/>
      <c r="E8" s="14"/>
      <c r="F8" s="14"/>
      <c r="G8" s="15"/>
      <c r="H8" s="17">
        <f>22.9*5</f>
        <v>114.5</v>
      </c>
      <c r="I8" s="41">
        <v>2064</v>
      </c>
      <c r="J8" s="43">
        <f>H8*I8</f>
        <v>236328</v>
      </c>
      <c r="K8" s="44" t="s">
        <v>741</v>
      </c>
      <c r="L8" s="45"/>
    </row>
    <row r="9" ht="22" customHeight="1" spans="1:12">
      <c r="A9" s="10"/>
      <c r="B9" s="10"/>
      <c r="C9" s="18" t="s">
        <v>99</v>
      </c>
      <c r="D9" s="19"/>
      <c r="E9" s="19"/>
      <c r="F9" s="19"/>
      <c r="G9" s="20"/>
      <c r="H9" s="16">
        <f>SUM(H5:H8)</f>
        <v>633.77</v>
      </c>
      <c r="I9" s="41"/>
      <c r="J9" s="48">
        <f>SUM(J5:J8)</f>
        <v>964329</v>
      </c>
      <c r="K9" s="46"/>
      <c r="L9" s="47"/>
    </row>
    <row r="10" ht="22" customHeight="1" spans="1:12">
      <c r="A10" s="21" t="s">
        <v>100</v>
      </c>
      <c r="B10" s="10"/>
      <c r="C10" s="10"/>
      <c r="D10" s="10"/>
      <c r="E10" s="10"/>
      <c r="F10" s="10"/>
      <c r="G10" s="10"/>
      <c r="H10" s="6"/>
      <c r="I10" s="49"/>
      <c r="J10" s="6"/>
      <c r="K10" s="6"/>
      <c r="L10" s="6"/>
    </row>
    <row r="11" ht="22" customHeight="1" spans="1:12">
      <c r="A11" s="10" t="s">
        <v>101</v>
      </c>
      <c r="B11" s="11" t="s">
        <v>102</v>
      </c>
      <c r="C11" s="16" t="s">
        <v>103</v>
      </c>
      <c r="D11" s="16"/>
      <c r="E11" s="16"/>
      <c r="F11" s="16"/>
      <c r="G11" s="16" t="s">
        <v>104</v>
      </c>
      <c r="H11" s="12" t="s">
        <v>105</v>
      </c>
      <c r="I11" s="41" t="s">
        <v>88</v>
      </c>
      <c r="J11" s="41" t="s">
        <v>89</v>
      </c>
      <c r="K11" s="50" t="s">
        <v>106</v>
      </c>
      <c r="L11" s="42"/>
    </row>
    <row r="12" ht="18" customHeight="1" spans="1:12">
      <c r="A12" s="10">
        <v>1</v>
      </c>
      <c r="B12" s="10" t="s">
        <v>742</v>
      </c>
      <c r="C12" s="10" t="s">
        <v>743</v>
      </c>
      <c r="D12" s="10"/>
      <c r="E12" s="10"/>
      <c r="F12" s="10"/>
      <c r="G12" s="16" t="s">
        <v>744</v>
      </c>
      <c r="H12" s="12">
        <v>1</v>
      </c>
      <c r="I12" s="43"/>
      <c r="J12" s="41">
        <v>168777</v>
      </c>
      <c r="K12" s="51"/>
      <c r="L12" s="52"/>
    </row>
    <row r="13" ht="30" customHeight="1" spans="1:12">
      <c r="A13" s="10">
        <v>2</v>
      </c>
      <c r="B13" s="10" t="s">
        <v>745</v>
      </c>
      <c r="C13" s="22" t="s">
        <v>746</v>
      </c>
      <c r="D13" s="23"/>
      <c r="E13" s="23"/>
      <c r="F13" s="24"/>
      <c r="G13" s="16" t="s">
        <v>109</v>
      </c>
      <c r="H13" s="12">
        <v>19.78</v>
      </c>
      <c r="I13" s="43">
        <v>150</v>
      </c>
      <c r="J13" s="41">
        <f>H13*I13</f>
        <v>2967</v>
      </c>
      <c r="K13" s="51"/>
      <c r="L13" s="52"/>
    </row>
    <row r="14" ht="26" customHeight="1" spans="1:12">
      <c r="A14" s="10">
        <v>3</v>
      </c>
      <c r="B14" s="10" t="s">
        <v>745</v>
      </c>
      <c r="C14" s="22" t="s">
        <v>747</v>
      </c>
      <c r="D14" s="23"/>
      <c r="E14" s="23"/>
      <c r="F14" s="24"/>
      <c r="G14" s="16" t="s">
        <v>109</v>
      </c>
      <c r="H14" s="12">
        <f>6.1*6.6</f>
        <v>40.26</v>
      </c>
      <c r="I14" s="43">
        <v>150</v>
      </c>
      <c r="J14" s="41">
        <f>H14*I14</f>
        <v>6039</v>
      </c>
      <c r="K14" s="51"/>
      <c r="L14" s="52"/>
    </row>
    <row r="15" ht="25" customHeight="1" spans="1:12">
      <c r="A15" s="10"/>
      <c r="B15" s="10"/>
      <c r="C15" s="10"/>
      <c r="D15" s="10"/>
      <c r="E15" s="10"/>
      <c r="F15" s="10"/>
      <c r="G15" s="16"/>
      <c r="H15" s="25"/>
      <c r="I15" s="43"/>
      <c r="J15" s="41"/>
      <c r="K15" s="51"/>
      <c r="L15" s="52"/>
    </row>
    <row r="16" ht="18" customHeight="1" spans="1:12">
      <c r="A16" s="18" t="s">
        <v>99</v>
      </c>
      <c r="B16" s="19"/>
      <c r="C16" s="19"/>
      <c r="D16" s="19"/>
      <c r="E16" s="19"/>
      <c r="F16" s="20"/>
      <c r="G16" s="12"/>
      <c r="H16" s="12"/>
      <c r="I16" s="41"/>
      <c r="J16" s="40">
        <f>SUM(J12:J15)</f>
        <v>177783</v>
      </c>
      <c r="K16" s="53"/>
      <c r="L16" s="54"/>
    </row>
    <row r="17" ht="18" customHeight="1" spans="1:12">
      <c r="A17" s="26" t="s">
        <v>115</v>
      </c>
      <c r="B17" s="27"/>
      <c r="C17" s="27"/>
      <c r="D17" s="27"/>
      <c r="E17" s="27"/>
      <c r="F17" s="28"/>
      <c r="G17" s="29"/>
      <c r="H17" s="29"/>
      <c r="I17" s="41"/>
      <c r="J17" s="40">
        <f>J16+J9</f>
        <v>1142112</v>
      </c>
      <c r="K17" s="53"/>
      <c r="L17" s="54"/>
    </row>
    <row r="18" spans="1:12">
      <c r="A18" s="30"/>
      <c r="B18" s="30"/>
      <c r="C18" s="31"/>
      <c r="D18" s="32"/>
      <c r="E18" s="32"/>
      <c r="F18" s="32"/>
      <c r="G18" s="33" t="s">
        <v>116</v>
      </c>
      <c r="H18" s="33"/>
      <c r="I18" s="35"/>
      <c r="J18" s="33"/>
      <c r="K18" s="33"/>
      <c r="L18" s="33"/>
    </row>
    <row r="19" spans="1:12">
      <c r="A19" s="30"/>
      <c r="B19" s="34"/>
      <c r="C19" s="35"/>
      <c r="D19" s="36"/>
      <c r="E19" s="36"/>
      <c r="F19" s="36"/>
      <c r="G19" s="37">
        <v>44768</v>
      </c>
      <c r="H19" s="37"/>
      <c r="I19" s="35"/>
      <c r="J19" s="37"/>
      <c r="K19" s="37"/>
      <c r="L19" s="37"/>
    </row>
  </sheetData>
  <mergeCells count="36">
    <mergeCell ref="A1:L1"/>
    <mergeCell ref="C2:D2"/>
    <mergeCell ref="F2:G2"/>
    <mergeCell ref="I2:J2"/>
    <mergeCell ref="A3:L3"/>
    <mergeCell ref="C4:G4"/>
    <mergeCell ref="K4:L4"/>
    <mergeCell ref="C5:G5"/>
    <mergeCell ref="K5:L5"/>
    <mergeCell ref="C6:G6"/>
    <mergeCell ref="K6:L6"/>
    <mergeCell ref="C7:G7"/>
    <mergeCell ref="K7:L7"/>
    <mergeCell ref="C8:G8"/>
    <mergeCell ref="K8:L8"/>
    <mergeCell ref="C9:G9"/>
    <mergeCell ref="K9:L9"/>
    <mergeCell ref="A10:L10"/>
    <mergeCell ref="C11:F11"/>
    <mergeCell ref="K11:L11"/>
    <mergeCell ref="C12:F12"/>
    <mergeCell ref="K12:L12"/>
    <mergeCell ref="C13:F13"/>
    <mergeCell ref="K13:L13"/>
    <mergeCell ref="C14:F14"/>
    <mergeCell ref="K14:L14"/>
    <mergeCell ref="C15:F15"/>
    <mergeCell ref="K15:L15"/>
    <mergeCell ref="A16:F16"/>
    <mergeCell ref="K16:L16"/>
    <mergeCell ref="A17:F17"/>
    <mergeCell ref="K17:L17"/>
    <mergeCell ref="C18:D18"/>
    <mergeCell ref="G18:L18"/>
    <mergeCell ref="C19:D19"/>
    <mergeCell ref="G19:L19"/>
  </mergeCells>
  <printOptions horizontalCentered="1"/>
  <pageMargins left="0.314583333333333" right="0.314583333333333" top="0.786805555555556" bottom="0.708333333333333" header="0.5" footer="0.5"/>
  <pageSetup paperSize="9" orientation="landscape" horizontalDpi="600"/>
  <headerFooter>
    <oddFooter>&amp;C第 &amp;P 页，共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IA16"/>
  <sheetViews>
    <sheetView topLeftCell="A2" workbookViewId="0">
      <selection activeCell="E220" sqref="E220"/>
    </sheetView>
  </sheetViews>
  <sheetFormatPr defaultColWidth="9" defaultRowHeight="12.75"/>
  <cols>
    <col min="1" max="1" width="6.875" style="30" customWidth="1"/>
    <col min="2" max="2" width="12.25" style="30" customWidth="1"/>
    <col min="3" max="3" width="12.375" style="30" customWidth="1"/>
    <col min="4" max="4" width="12.625" style="60" customWidth="1"/>
    <col min="5" max="5" width="7.875" style="60" customWidth="1"/>
    <col min="6" max="6" width="11.625" style="60" customWidth="1"/>
    <col min="7" max="7" width="10.875" style="60" customWidth="1"/>
    <col min="8" max="8" width="14.375" style="60" customWidth="1"/>
    <col min="9" max="9" width="14.875" style="61" customWidth="1"/>
    <col min="10" max="10" width="17.125" style="30" customWidth="1"/>
    <col min="11" max="11" width="21.625" style="30" customWidth="1"/>
    <col min="12" max="12" width="13" style="30" customWidth="1"/>
    <col min="13" max="32" width="9" style="30"/>
    <col min="33" max="16384" width="5.625" style="30"/>
  </cols>
  <sheetData>
    <row r="1" s="58" customFormat="1" ht="30" customHeight="1" spans="1:227">
      <c r="A1" s="89" t="s">
        <v>74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  <c r="AB1" s="66"/>
      <c r="AC1" s="66"/>
      <c r="AD1" s="66"/>
      <c r="AE1" s="66"/>
      <c r="AF1" s="66"/>
      <c r="AG1" s="66"/>
      <c r="AH1" s="66"/>
      <c r="AI1" s="66"/>
      <c r="AJ1" s="66"/>
      <c r="AK1" s="66"/>
      <c r="AL1" s="66"/>
      <c r="AM1" s="66"/>
      <c r="AN1" s="66"/>
      <c r="AO1" s="66"/>
      <c r="AP1" s="66"/>
      <c r="AQ1" s="66"/>
      <c r="AR1" s="66"/>
      <c r="AS1" s="66"/>
      <c r="AT1" s="66"/>
      <c r="AU1" s="66"/>
      <c r="AV1" s="66"/>
      <c r="AW1" s="66"/>
      <c r="AX1" s="66"/>
      <c r="AY1" s="66"/>
      <c r="AZ1" s="66"/>
      <c r="BA1" s="66"/>
      <c r="BB1" s="66"/>
      <c r="BC1" s="66"/>
      <c r="BD1" s="66"/>
      <c r="BE1" s="66"/>
      <c r="BF1" s="66"/>
      <c r="BG1" s="66"/>
      <c r="BH1" s="66"/>
      <c r="BI1" s="66"/>
      <c r="BJ1" s="66"/>
      <c r="BK1" s="66"/>
      <c r="BL1" s="66"/>
      <c r="BM1" s="66"/>
      <c r="BN1" s="66"/>
      <c r="BO1" s="66"/>
      <c r="BP1" s="66"/>
      <c r="BQ1" s="66"/>
      <c r="BR1" s="66"/>
      <c r="BS1" s="66"/>
      <c r="BT1" s="66"/>
      <c r="BU1" s="66"/>
      <c r="BV1" s="66"/>
      <c r="BW1" s="66"/>
      <c r="BX1" s="66"/>
      <c r="BY1" s="66"/>
      <c r="BZ1" s="66"/>
      <c r="CA1" s="66"/>
      <c r="CB1" s="66"/>
      <c r="CC1" s="66"/>
      <c r="CD1" s="66"/>
      <c r="CE1" s="66"/>
      <c r="CF1" s="66"/>
      <c r="CG1" s="66"/>
      <c r="CH1" s="66"/>
      <c r="CI1" s="66"/>
      <c r="CJ1" s="66"/>
      <c r="CK1" s="66"/>
      <c r="CL1" s="66"/>
      <c r="CM1" s="66"/>
      <c r="CN1" s="66"/>
      <c r="CO1" s="66"/>
      <c r="CP1" s="66"/>
      <c r="CQ1" s="66"/>
      <c r="CR1" s="66"/>
      <c r="CS1" s="66"/>
      <c r="CT1" s="66"/>
      <c r="CU1" s="66"/>
      <c r="CV1" s="66"/>
      <c r="CW1" s="66"/>
      <c r="CX1" s="66"/>
      <c r="CY1" s="66"/>
      <c r="CZ1" s="66"/>
      <c r="DA1" s="66"/>
      <c r="DB1" s="66"/>
      <c r="DC1" s="66"/>
      <c r="DD1" s="66"/>
      <c r="DE1" s="66"/>
      <c r="DF1" s="66"/>
      <c r="DG1" s="66"/>
      <c r="DH1" s="66"/>
      <c r="DI1" s="66"/>
      <c r="DJ1" s="66"/>
      <c r="DK1" s="66"/>
      <c r="DL1" s="66"/>
      <c r="DM1" s="66"/>
      <c r="DN1" s="66"/>
      <c r="DO1" s="66"/>
      <c r="DP1" s="66"/>
      <c r="DQ1" s="66"/>
      <c r="DR1" s="66"/>
      <c r="DS1" s="66"/>
      <c r="DT1" s="66"/>
      <c r="DU1" s="66"/>
      <c r="DV1" s="66"/>
      <c r="DW1" s="66"/>
      <c r="DX1" s="66"/>
      <c r="DY1" s="66"/>
      <c r="DZ1" s="66"/>
      <c r="EA1" s="66"/>
      <c r="EB1" s="66"/>
      <c r="EC1" s="66"/>
      <c r="ED1" s="66"/>
      <c r="EE1" s="66"/>
      <c r="EF1" s="66"/>
      <c r="EG1" s="66"/>
      <c r="EH1" s="66"/>
      <c r="EI1" s="66"/>
      <c r="EJ1" s="66"/>
      <c r="EK1" s="66"/>
      <c r="EL1" s="66"/>
      <c r="EM1" s="66"/>
      <c r="EN1" s="66"/>
      <c r="EO1" s="66"/>
      <c r="EP1" s="66"/>
      <c r="EQ1" s="66"/>
      <c r="ER1" s="66"/>
      <c r="ES1" s="66"/>
      <c r="ET1" s="66"/>
      <c r="EU1" s="66"/>
      <c r="EV1" s="66"/>
      <c r="EW1" s="66"/>
      <c r="EX1" s="66"/>
      <c r="EY1" s="66"/>
      <c r="EZ1" s="66"/>
      <c r="FA1" s="66"/>
      <c r="FB1" s="66"/>
      <c r="FC1" s="66"/>
      <c r="FD1" s="66"/>
      <c r="FE1" s="66"/>
      <c r="FF1" s="66"/>
      <c r="FG1" s="66"/>
      <c r="FH1" s="66"/>
      <c r="FI1" s="66"/>
      <c r="FJ1" s="66"/>
      <c r="FK1" s="66"/>
      <c r="FL1" s="66"/>
      <c r="FM1" s="66"/>
      <c r="FN1" s="66"/>
      <c r="FO1" s="66"/>
      <c r="FP1" s="66"/>
      <c r="FQ1" s="66"/>
      <c r="FR1" s="66"/>
      <c r="FS1" s="66"/>
      <c r="FT1" s="66"/>
      <c r="FU1" s="66"/>
      <c r="FV1" s="66"/>
      <c r="FW1" s="66"/>
      <c r="FX1" s="66"/>
      <c r="FY1" s="66"/>
      <c r="FZ1" s="66"/>
      <c r="GA1" s="66"/>
      <c r="GB1" s="66"/>
      <c r="GC1" s="66"/>
      <c r="GD1" s="66"/>
      <c r="GE1" s="66"/>
      <c r="GF1" s="66"/>
      <c r="GG1" s="66"/>
      <c r="GH1" s="66"/>
      <c r="GI1" s="66"/>
      <c r="GJ1" s="66"/>
      <c r="GK1" s="66"/>
      <c r="GL1" s="66"/>
      <c r="GM1" s="66"/>
      <c r="GN1" s="66"/>
      <c r="GO1" s="66"/>
      <c r="GP1" s="66"/>
      <c r="GQ1" s="66"/>
      <c r="GR1" s="66"/>
      <c r="GS1" s="66"/>
      <c r="GT1" s="66"/>
      <c r="GU1" s="66"/>
      <c r="GV1" s="66"/>
      <c r="GW1" s="66"/>
      <c r="GX1" s="66"/>
      <c r="GY1" s="66"/>
      <c r="GZ1" s="66"/>
      <c r="HA1" s="66"/>
      <c r="HB1" s="66"/>
      <c r="HC1" s="66"/>
      <c r="HD1" s="66"/>
      <c r="HE1" s="66"/>
      <c r="HF1" s="66"/>
      <c r="HG1" s="66"/>
      <c r="HH1" s="66"/>
      <c r="HI1" s="66"/>
      <c r="HJ1" s="66"/>
      <c r="HK1" s="66"/>
      <c r="HL1" s="66"/>
      <c r="HM1" s="66"/>
      <c r="HN1" s="66"/>
      <c r="HO1" s="66"/>
      <c r="HP1" s="66"/>
      <c r="HQ1" s="66"/>
      <c r="HR1" s="66"/>
      <c r="HS1" s="66"/>
    </row>
    <row r="2" s="30" customFormat="1" ht="26.1" customHeight="1" spans="1:234">
      <c r="A2" s="10" t="s">
        <v>75</v>
      </c>
      <c r="B2" s="7" t="s">
        <v>76</v>
      </c>
      <c r="C2" s="8" t="s">
        <v>179</v>
      </c>
      <c r="D2" s="7" t="s">
        <v>78</v>
      </c>
      <c r="E2" s="8" t="s">
        <v>79</v>
      </c>
      <c r="F2" s="8"/>
      <c r="G2" s="7" t="s">
        <v>80</v>
      </c>
      <c r="H2" s="10" t="s">
        <v>171</v>
      </c>
      <c r="I2" s="10"/>
      <c r="J2" s="7" t="s">
        <v>82</v>
      </c>
      <c r="K2" s="8">
        <v>2</v>
      </c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7"/>
      <c r="AD2" s="67"/>
      <c r="AE2" s="67"/>
      <c r="AF2" s="67"/>
      <c r="AG2" s="67"/>
      <c r="AH2" s="67"/>
      <c r="AI2" s="67"/>
      <c r="AJ2" s="67"/>
      <c r="AK2" s="67"/>
      <c r="AL2" s="67"/>
      <c r="AM2" s="67"/>
      <c r="AN2" s="67"/>
      <c r="AO2" s="67"/>
      <c r="AP2" s="67"/>
      <c r="AQ2" s="67"/>
      <c r="AR2" s="67"/>
      <c r="AS2" s="67"/>
      <c r="AT2" s="67"/>
      <c r="AU2" s="67"/>
      <c r="AV2" s="67"/>
      <c r="AW2" s="67"/>
      <c r="AX2" s="67"/>
      <c r="AY2" s="67"/>
      <c r="AZ2" s="67"/>
      <c r="BA2" s="67"/>
      <c r="BB2" s="67"/>
      <c r="BC2" s="67"/>
      <c r="BD2" s="67"/>
      <c r="BE2" s="67"/>
      <c r="BF2" s="67"/>
      <c r="BG2" s="67"/>
      <c r="BH2" s="67"/>
      <c r="BI2" s="67"/>
      <c r="BJ2" s="67"/>
      <c r="BK2" s="67"/>
      <c r="BL2" s="67"/>
      <c r="BM2" s="67"/>
      <c r="BN2" s="67"/>
      <c r="BO2" s="67"/>
      <c r="BP2" s="67"/>
      <c r="BQ2" s="67"/>
      <c r="BR2" s="67"/>
      <c r="BS2" s="67"/>
      <c r="BT2" s="67"/>
      <c r="BU2" s="67"/>
      <c r="BV2" s="67"/>
      <c r="BW2" s="67"/>
      <c r="BX2" s="67"/>
      <c r="BY2" s="67"/>
      <c r="BZ2" s="67"/>
      <c r="CA2" s="67"/>
      <c r="CB2" s="67"/>
      <c r="CC2" s="67"/>
      <c r="CD2" s="67"/>
      <c r="CE2" s="67"/>
      <c r="CF2" s="67"/>
      <c r="CG2" s="67"/>
      <c r="CH2" s="67"/>
      <c r="CI2" s="67"/>
      <c r="CJ2" s="67"/>
      <c r="CK2" s="67"/>
      <c r="CL2" s="67"/>
      <c r="CM2" s="67"/>
      <c r="CN2" s="67"/>
      <c r="CO2" s="67"/>
      <c r="CP2" s="67"/>
      <c r="CQ2" s="67"/>
      <c r="CR2" s="67"/>
      <c r="CS2" s="67"/>
      <c r="CT2" s="67"/>
      <c r="CU2" s="67"/>
      <c r="CV2" s="67"/>
      <c r="CW2" s="67"/>
      <c r="CX2" s="67"/>
      <c r="CY2" s="67"/>
      <c r="CZ2" s="67"/>
      <c r="DA2" s="67"/>
      <c r="DB2" s="67"/>
      <c r="DC2" s="67"/>
      <c r="DD2" s="67"/>
      <c r="DE2" s="67"/>
      <c r="DF2" s="67"/>
      <c r="DG2" s="67"/>
      <c r="DH2" s="67"/>
      <c r="DI2" s="67"/>
      <c r="DJ2" s="67"/>
      <c r="DK2" s="67"/>
      <c r="DL2" s="67"/>
      <c r="DM2" s="67"/>
      <c r="DN2" s="67"/>
      <c r="DO2" s="67"/>
      <c r="DP2" s="67"/>
      <c r="DQ2" s="67"/>
      <c r="DR2" s="67"/>
      <c r="DS2" s="67"/>
      <c r="DT2" s="67"/>
      <c r="DU2" s="67"/>
      <c r="DV2" s="67"/>
      <c r="DW2" s="67"/>
      <c r="DX2" s="67"/>
      <c r="DY2" s="67"/>
      <c r="DZ2" s="67"/>
      <c r="EA2" s="67"/>
      <c r="EB2" s="67"/>
      <c r="EC2" s="67"/>
      <c r="ED2" s="67"/>
      <c r="EE2" s="67"/>
      <c r="EF2" s="67"/>
      <c r="EG2" s="67"/>
      <c r="EH2" s="67"/>
      <c r="EI2" s="67"/>
      <c r="EJ2" s="67"/>
      <c r="EK2" s="67"/>
      <c r="EL2" s="67"/>
      <c r="EM2" s="67"/>
      <c r="EN2" s="67"/>
      <c r="EO2" s="67"/>
      <c r="EP2" s="67"/>
      <c r="EQ2" s="67"/>
      <c r="ER2" s="67"/>
      <c r="ES2" s="67"/>
      <c r="ET2" s="67"/>
      <c r="EU2" s="67"/>
      <c r="EV2" s="67"/>
      <c r="EW2" s="67"/>
      <c r="EX2" s="67"/>
      <c r="EY2" s="67"/>
      <c r="EZ2" s="67"/>
      <c r="FA2" s="67"/>
      <c r="FB2" s="67"/>
      <c r="FC2" s="67"/>
      <c r="FD2" s="67"/>
      <c r="FE2" s="67"/>
      <c r="FF2" s="67"/>
      <c r="FG2" s="67"/>
      <c r="FH2" s="67"/>
      <c r="FI2" s="67"/>
      <c r="FJ2" s="67"/>
      <c r="FK2" s="67"/>
      <c r="FL2" s="67"/>
      <c r="FM2" s="67"/>
      <c r="FN2" s="67"/>
      <c r="FO2" s="67"/>
      <c r="FP2" s="67"/>
      <c r="FQ2" s="67"/>
      <c r="FR2" s="67"/>
      <c r="FS2" s="67"/>
      <c r="FT2" s="67"/>
      <c r="FU2" s="67"/>
      <c r="FV2" s="67"/>
      <c r="FW2" s="67"/>
      <c r="FX2" s="67"/>
      <c r="FY2" s="67"/>
      <c r="FZ2" s="67"/>
      <c r="GA2" s="67"/>
      <c r="GB2" s="67"/>
      <c r="GC2" s="67"/>
      <c r="GD2" s="67"/>
      <c r="GE2" s="67"/>
      <c r="GF2" s="67"/>
      <c r="GG2" s="67"/>
      <c r="GH2" s="67"/>
      <c r="GI2" s="67"/>
      <c r="GJ2" s="67"/>
      <c r="GK2" s="67"/>
      <c r="GL2" s="67"/>
      <c r="GM2" s="67"/>
      <c r="GN2" s="67"/>
      <c r="GO2" s="67"/>
      <c r="GP2" s="67"/>
      <c r="GQ2" s="67"/>
      <c r="GR2" s="67"/>
      <c r="GS2" s="67"/>
      <c r="GT2" s="67"/>
      <c r="GU2" s="67"/>
      <c r="GV2" s="67"/>
      <c r="GW2" s="67"/>
      <c r="GX2" s="67"/>
      <c r="GY2" s="67"/>
      <c r="GZ2" s="67"/>
      <c r="HA2" s="67"/>
      <c r="HB2" s="67"/>
      <c r="HC2" s="67"/>
      <c r="HD2" s="67"/>
      <c r="HE2" s="67"/>
      <c r="HF2" s="67"/>
      <c r="HG2" s="67"/>
      <c r="HH2" s="67"/>
      <c r="HI2" s="67"/>
      <c r="HJ2" s="67"/>
      <c r="HK2" s="67"/>
      <c r="HL2" s="67"/>
      <c r="HM2" s="67"/>
      <c r="HN2" s="67"/>
      <c r="HO2" s="67"/>
      <c r="HP2" s="67"/>
      <c r="HQ2" s="67"/>
      <c r="HR2" s="67"/>
      <c r="HS2" s="67"/>
      <c r="HT2" s="67"/>
      <c r="HU2" s="67"/>
      <c r="HV2" s="67"/>
      <c r="HW2" s="67"/>
      <c r="HX2" s="67"/>
      <c r="HY2" s="67"/>
      <c r="HZ2" s="67"/>
    </row>
    <row r="3" s="30" customFormat="1" ht="22" customHeight="1" spans="1:235">
      <c r="A3" s="9" t="s">
        <v>83</v>
      </c>
      <c r="B3" s="9"/>
      <c r="C3" s="9"/>
      <c r="D3" s="9"/>
      <c r="E3" s="9"/>
      <c r="F3" s="9"/>
      <c r="G3" s="9"/>
      <c r="H3" s="9"/>
      <c r="I3" s="9"/>
      <c r="J3" s="9"/>
      <c r="K3" s="9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  <c r="AC3" s="67"/>
      <c r="AD3" s="67"/>
      <c r="AE3" s="67"/>
      <c r="AF3" s="67"/>
      <c r="AG3" s="67"/>
      <c r="AH3" s="67"/>
      <c r="AI3" s="67"/>
      <c r="AJ3" s="67"/>
      <c r="AK3" s="67"/>
      <c r="AL3" s="67"/>
      <c r="AM3" s="67"/>
      <c r="AN3" s="67"/>
      <c r="AO3" s="67"/>
      <c r="AP3" s="67"/>
      <c r="AQ3" s="67"/>
      <c r="AR3" s="67"/>
      <c r="AS3" s="67"/>
      <c r="AT3" s="67"/>
      <c r="AU3" s="67"/>
      <c r="AV3" s="67"/>
      <c r="AW3" s="67"/>
      <c r="AX3" s="67"/>
      <c r="AY3" s="67"/>
      <c r="AZ3" s="67"/>
      <c r="BA3" s="67"/>
      <c r="BB3" s="67"/>
      <c r="BC3" s="67"/>
      <c r="BD3" s="67"/>
      <c r="BE3" s="67"/>
      <c r="BF3" s="67"/>
      <c r="BG3" s="67"/>
      <c r="BH3" s="67"/>
      <c r="BI3" s="67"/>
      <c r="BJ3" s="67"/>
      <c r="BK3" s="67"/>
      <c r="BL3" s="67"/>
      <c r="BM3" s="67"/>
      <c r="BN3" s="67"/>
      <c r="BO3" s="67"/>
      <c r="BP3" s="67"/>
      <c r="BQ3" s="67"/>
      <c r="BR3" s="67"/>
      <c r="BS3" s="67"/>
      <c r="BT3" s="67"/>
      <c r="BU3" s="67"/>
      <c r="BV3" s="67"/>
      <c r="BW3" s="67"/>
      <c r="BX3" s="67"/>
      <c r="BY3" s="67"/>
      <c r="BZ3" s="67"/>
      <c r="CA3" s="67"/>
      <c r="CB3" s="67"/>
      <c r="CC3" s="67"/>
      <c r="CD3" s="67"/>
      <c r="CE3" s="67"/>
      <c r="CF3" s="67"/>
      <c r="CG3" s="67"/>
      <c r="CH3" s="67"/>
      <c r="CI3" s="67"/>
      <c r="CJ3" s="67"/>
      <c r="CK3" s="67"/>
      <c r="CL3" s="67"/>
      <c r="CM3" s="67"/>
      <c r="CN3" s="67"/>
      <c r="CO3" s="67"/>
      <c r="CP3" s="67"/>
      <c r="CQ3" s="67"/>
      <c r="CR3" s="67"/>
      <c r="CS3" s="67"/>
      <c r="CT3" s="67"/>
      <c r="CU3" s="67"/>
      <c r="CV3" s="67"/>
      <c r="CW3" s="67"/>
      <c r="CX3" s="67"/>
      <c r="CY3" s="67"/>
      <c r="CZ3" s="67"/>
      <c r="DA3" s="67"/>
      <c r="DB3" s="67"/>
      <c r="DC3" s="67"/>
      <c r="DD3" s="67"/>
      <c r="DE3" s="67"/>
      <c r="DF3" s="67"/>
      <c r="DG3" s="67"/>
      <c r="DH3" s="67"/>
      <c r="DI3" s="67"/>
      <c r="DJ3" s="67"/>
      <c r="DK3" s="67"/>
      <c r="DL3" s="67"/>
      <c r="DM3" s="67"/>
      <c r="DN3" s="67"/>
      <c r="DO3" s="67"/>
      <c r="DP3" s="67"/>
      <c r="DQ3" s="67"/>
      <c r="DR3" s="67"/>
      <c r="DS3" s="67"/>
      <c r="DT3" s="67"/>
      <c r="DU3" s="67"/>
      <c r="DV3" s="67"/>
      <c r="DW3" s="67"/>
      <c r="DX3" s="67"/>
      <c r="DY3" s="67"/>
      <c r="DZ3" s="67"/>
      <c r="EA3" s="67"/>
      <c r="EB3" s="67"/>
      <c r="EC3" s="67"/>
      <c r="ED3" s="67"/>
      <c r="EE3" s="67"/>
      <c r="EF3" s="67"/>
      <c r="EG3" s="67"/>
      <c r="EH3" s="67"/>
      <c r="EI3" s="67"/>
      <c r="EJ3" s="67"/>
      <c r="EK3" s="67"/>
      <c r="EL3" s="67"/>
      <c r="EM3" s="67"/>
      <c r="EN3" s="67"/>
      <c r="EO3" s="67"/>
      <c r="EP3" s="67"/>
      <c r="EQ3" s="67"/>
      <c r="ER3" s="67"/>
      <c r="ES3" s="67"/>
      <c r="ET3" s="67"/>
      <c r="EU3" s="67"/>
      <c r="EV3" s="67"/>
      <c r="EW3" s="67"/>
      <c r="EX3" s="67"/>
      <c r="EY3" s="67"/>
      <c r="EZ3" s="67"/>
      <c r="FA3" s="67"/>
      <c r="FB3" s="67"/>
      <c r="FC3" s="67"/>
      <c r="FD3" s="67"/>
      <c r="FE3" s="67"/>
      <c r="FF3" s="67"/>
      <c r="FG3" s="67"/>
      <c r="FH3" s="67"/>
      <c r="FI3" s="67"/>
      <c r="FJ3" s="67"/>
      <c r="FK3" s="67"/>
      <c r="FL3" s="67"/>
      <c r="FM3" s="67"/>
      <c r="FN3" s="67"/>
      <c r="FO3" s="67"/>
      <c r="FP3" s="67"/>
      <c r="FQ3" s="67"/>
      <c r="FR3" s="67"/>
      <c r="FS3" s="67"/>
      <c r="FT3" s="67"/>
      <c r="FU3" s="67"/>
      <c r="FV3" s="67"/>
      <c r="FW3" s="67"/>
      <c r="FX3" s="67"/>
      <c r="FY3" s="67"/>
      <c r="FZ3" s="67"/>
      <c r="GA3" s="67"/>
      <c r="GB3" s="67"/>
      <c r="GC3" s="67"/>
      <c r="GD3" s="67"/>
      <c r="GE3" s="67"/>
      <c r="GF3" s="67"/>
      <c r="GG3" s="67"/>
      <c r="GH3" s="67"/>
      <c r="GI3" s="67"/>
      <c r="GJ3" s="67"/>
      <c r="GK3" s="67"/>
      <c r="GL3" s="67"/>
      <c r="GM3" s="67"/>
      <c r="GN3" s="67"/>
      <c r="GO3" s="67"/>
      <c r="GP3" s="67"/>
      <c r="GQ3" s="67"/>
      <c r="GR3" s="67"/>
      <c r="GS3" s="67"/>
      <c r="GT3" s="67"/>
      <c r="GU3" s="67"/>
      <c r="GV3" s="67"/>
      <c r="GW3" s="67"/>
      <c r="GX3" s="67"/>
      <c r="GY3" s="67"/>
      <c r="GZ3" s="67"/>
      <c r="HA3" s="67"/>
      <c r="HB3" s="67"/>
      <c r="HC3" s="67"/>
      <c r="HD3" s="67"/>
      <c r="HE3" s="67"/>
      <c r="HF3" s="67"/>
      <c r="HG3" s="67"/>
      <c r="HH3" s="67"/>
      <c r="HI3" s="67"/>
      <c r="HJ3" s="67"/>
      <c r="HK3" s="67"/>
      <c r="HL3" s="67"/>
      <c r="HM3" s="67"/>
      <c r="HN3" s="67"/>
      <c r="HO3" s="67"/>
      <c r="HP3" s="67"/>
      <c r="HQ3" s="67"/>
      <c r="HR3" s="67"/>
      <c r="HS3" s="67"/>
      <c r="HT3" s="67"/>
      <c r="HU3" s="67"/>
      <c r="HV3" s="67"/>
      <c r="HW3" s="67"/>
      <c r="HX3" s="67"/>
      <c r="HY3" s="67"/>
      <c r="HZ3" s="67"/>
      <c r="IA3" s="67"/>
    </row>
    <row r="4" s="30" customFormat="1" ht="32" customHeight="1" spans="1:234">
      <c r="A4" s="10" t="s">
        <v>84</v>
      </c>
      <c r="B4" s="11" t="s">
        <v>85</v>
      </c>
      <c r="C4" s="11" t="s">
        <v>86</v>
      </c>
      <c r="D4" s="11"/>
      <c r="E4" s="11"/>
      <c r="F4" s="11"/>
      <c r="G4" s="11"/>
      <c r="H4" s="12" t="s">
        <v>87</v>
      </c>
      <c r="I4" s="11" t="s">
        <v>88</v>
      </c>
      <c r="J4" s="41" t="s">
        <v>89</v>
      </c>
      <c r="K4" s="68" t="s">
        <v>90</v>
      </c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67"/>
      <c r="Y4" s="67"/>
      <c r="Z4" s="67"/>
      <c r="AA4" s="67"/>
      <c r="AB4" s="67"/>
      <c r="AC4" s="67"/>
      <c r="AD4" s="67"/>
      <c r="AE4" s="67"/>
      <c r="AF4" s="67"/>
      <c r="AG4" s="67"/>
      <c r="AH4" s="67"/>
      <c r="AI4" s="67"/>
      <c r="AJ4" s="67"/>
      <c r="AK4" s="67"/>
      <c r="AL4" s="67"/>
      <c r="AM4" s="67"/>
      <c r="AN4" s="67"/>
      <c r="AO4" s="67"/>
      <c r="AP4" s="67"/>
      <c r="AQ4" s="67"/>
      <c r="AR4" s="67"/>
      <c r="AS4" s="67"/>
      <c r="AT4" s="67"/>
      <c r="AU4" s="67"/>
      <c r="AV4" s="67"/>
      <c r="AW4" s="67"/>
      <c r="AX4" s="67"/>
      <c r="AY4" s="67"/>
      <c r="AZ4" s="67"/>
      <c r="BA4" s="67"/>
      <c r="BB4" s="67"/>
      <c r="BC4" s="67"/>
      <c r="BD4" s="67"/>
      <c r="BE4" s="67"/>
      <c r="BF4" s="67"/>
      <c r="BG4" s="67"/>
      <c r="BH4" s="67"/>
      <c r="BI4" s="67"/>
      <c r="BJ4" s="67"/>
      <c r="BK4" s="67"/>
      <c r="BL4" s="67"/>
      <c r="BM4" s="67"/>
      <c r="BN4" s="67"/>
      <c r="BO4" s="67"/>
      <c r="BP4" s="67"/>
      <c r="BQ4" s="67"/>
      <c r="BR4" s="67"/>
      <c r="BS4" s="67"/>
      <c r="BT4" s="67"/>
      <c r="BU4" s="67"/>
      <c r="BV4" s="67"/>
      <c r="BW4" s="67"/>
      <c r="BX4" s="67"/>
      <c r="BY4" s="67"/>
      <c r="BZ4" s="67"/>
      <c r="CA4" s="67"/>
      <c r="CB4" s="67"/>
      <c r="CC4" s="67"/>
      <c r="CD4" s="67"/>
      <c r="CE4" s="67"/>
      <c r="CF4" s="67"/>
      <c r="CG4" s="67"/>
      <c r="CH4" s="67"/>
      <c r="CI4" s="67"/>
      <c r="CJ4" s="67"/>
      <c r="CK4" s="67"/>
      <c r="CL4" s="67"/>
      <c r="CM4" s="67"/>
      <c r="CN4" s="67"/>
      <c r="CO4" s="67"/>
      <c r="CP4" s="67"/>
      <c r="CQ4" s="67"/>
      <c r="CR4" s="67"/>
      <c r="CS4" s="67"/>
      <c r="CT4" s="67"/>
      <c r="CU4" s="67"/>
      <c r="CV4" s="67"/>
      <c r="CW4" s="67"/>
      <c r="CX4" s="67"/>
      <c r="CY4" s="67"/>
      <c r="CZ4" s="67"/>
      <c r="DA4" s="67"/>
      <c r="DB4" s="67"/>
      <c r="DC4" s="67"/>
      <c r="DD4" s="67"/>
      <c r="DE4" s="67"/>
      <c r="DF4" s="67"/>
      <c r="DG4" s="67"/>
      <c r="DH4" s="67"/>
      <c r="DI4" s="67"/>
      <c r="DJ4" s="67"/>
      <c r="DK4" s="67"/>
      <c r="DL4" s="67"/>
      <c r="DM4" s="67"/>
      <c r="DN4" s="67"/>
      <c r="DO4" s="67"/>
      <c r="DP4" s="67"/>
      <c r="DQ4" s="67"/>
      <c r="DR4" s="67"/>
      <c r="DS4" s="67"/>
      <c r="DT4" s="67"/>
      <c r="DU4" s="67"/>
      <c r="DV4" s="67"/>
      <c r="DW4" s="67"/>
      <c r="DX4" s="67"/>
      <c r="DY4" s="67"/>
      <c r="DZ4" s="67"/>
      <c r="EA4" s="67"/>
      <c r="EB4" s="67"/>
      <c r="EC4" s="67"/>
      <c r="ED4" s="67"/>
      <c r="EE4" s="67"/>
      <c r="EF4" s="67"/>
      <c r="EG4" s="67"/>
      <c r="EH4" s="67"/>
      <c r="EI4" s="67"/>
      <c r="EJ4" s="67"/>
      <c r="EK4" s="67"/>
      <c r="EL4" s="67"/>
      <c r="EM4" s="67"/>
      <c r="EN4" s="67"/>
      <c r="EO4" s="67"/>
      <c r="EP4" s="67"/>
      <c r="EQ4" s="67"/>
      <c r="ER4" s="67"/>
      <c r="ES4" s="67"/>
      <c r="ET4" s="67"/>
      <c r="EU4" s="67"/>
      <c r="EV4" s="67"/>
      <c r="EW4" s="67"/>
      <c r="EX4" s="67"/>
      <c r="EY4" s="67"/>
      <c r="EZ4" s="67"/>
      <c r="FA4" s="67"/>
      <c r="FB4" s="67"/>
      <c r="FC4" s="67"/>
      <c r="FD4" s="67"/>
      <c r="FE4" s="67"/>
      <c r="FF4" s="67"/>
      <c r="FG4" s="67"/>
      <c r="FH4" s="67"/>
      <c r="FI4" s="67"/>
      <c r="FJ4" s="67"/>
      <c r="FK4" s="67"/>
      <c r="FL4" s="67"/>
      <c r="FM4" s="67"/>
      <c r="FN4" s="67"/>
      <c r="FO4" s="67"/>
      <c r="FP4" s="67"/>
      <c r="FQ4" s="67"/>
      <c r="FR4" s="67"/>
      <c r="FS4" s="67"/>
      <c r="FT4" s="67"/>
      <c r="FU4" s="67"/>
      <c r="FV4" s="67"/>
      <c r="FW4" s="67"/>
      <c r="FX4" s="67"/>
      <c r="FY4" s="67"/>
      <c r="FZ4" s="67"/>
      <c r="GA4" s="67"/>
      <c r="GB4" s="67"/>
      <c r="GC4" s="67"/>
      <c r="GD4" s="67"/>
      <c r="GE4" s="67"/>
      <c r="GF4" s="67"/>
      <c r="GG4" s="67"/>
      <c r="GH4" s="67"/>
      <c r="GI4" s="67"/>
      <c r="GJ4" s="67"/>
      <c r="GK4" s="67"/>
      <c r="GL4" s="67"/>
      <c r="GM4" s="67"/>
      <c r="GN4" s="67"/>
      <c r="GO4" s="67"/>
      <c r="GP4" s="67"/>
      <c r="GQ4" s="67"/>
      <c r="GR4" s="67"/>
      <c r="GS4" s="67"/>
      <c r="GT4" s="67"/>
      <c r="GU4" s="67"/>
      <c r="GV4" s="67"/>
      <c r="GW4" s="67"/>
      <c r="GX4" s="67"/>
      <c r="GY4" s="67"/>
      <c r="GZ4" s="67"/>
      <c r="HA4" s="67"/>
      <c r="HB4" s="67"/>
      <c r="HC4" s="67"/>
      <c r="HD4" s="67"/>
      <c r="HE4" s="67"/>
      <c r="HF4" s="67"/>
      <c r="HG4" s="67"/>
      <c r="HH4" s="67"/>
      <c r="HI4" s="67"/>
      <c r="HJ4" s="67"/>
      <c r="HK4" s="67"/>
      <c r="HL4" s="67"/>
      <c r="HM4" s="67"/>
      <c r="HN4" s="67"/>
      <c r="HO4" s="67"/>
      <c r="HP4" s="67"/>
      <c r="HQ4" s="67"/>
      <c r="HR4" s="67"/>
      <c r="HS4" s="67"/>
      <c r="HT4" s="67"/>
      <c r="HU4" s="67"/>
      <c r="HV4" s="67"/>
      <c r="HW4" s="67"/>
      <c r="HX4" s="67"/>
      <c r="HY4" s="67"/>
      <c r="HZ4" s="67"/>
    </row>
    <row r="5" s="30" customFormat="1" ht="22" customHeight="1" spans="1:234">
      <c r="A5" s="10">
        <v>1</v>
      </c>
      <c r="B5" s="10" t="s">
        <v>180</v>
      </c>
      <c r="C5" s="12" t="s">
        <v>20</v>
      </c>
      <c r="D5" s="12"/>
      <c r="E5" s="12"/>
      <c r="F5" s="12"/>
      <c r="G5" s="12"/>
      <c r="H5" s="16">
        <v>16</v>
      </c>
      <c r="I5" s="12">
        <v>773</v>
      </c>
      <c r="J5" s="43">
        <f>H5*I5</f>
        <v>12368</v>
      </c>
      <c r="K5" s="72" t="s">
        <v>181</v>
      </c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7"/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/>
      <c r="BI5" s="67"/>
      <c r="BJ5" s="67"/>
      <c r="BK5" s="67"/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67"/>
      <c r="BX5" s="67"/>
      <c r="BY5" s="67"/>
      <c r="BZ5" s="67"/>
      <c r="CA5" s="67"/>
      <c r="CB5" s="67"/>
      <c r="CC5" s="67"/>
      <c r="CD5" s="67"/>
      <c r="CE5" s="67"/>
      <c r="CF5" s="67"/>
      <c r="CG5" s="67"/>
      <c r="CH5" s="67"/>
      <c r="CI5" s="67"/>
      <c r="CJ5" s="67"/>
      <c r="CK5" s="67"/>
      <c r="CL5" s="67"/>
      <c r="CM5" s="67"/>
      <c r="CN5" s="67"/>
      <c r="CO5" s="67"/>
      <c r="CP5" s="67"/>
      <c r="CQ5" s="67"/>
      <c r="CR5" s="67"/>
      <c r="CS5" s="67"/>
      <c r="CT5" s="67"/>
      <c r="CU5" s="67"/>
      <c r="CV5" s="67"/>
      <c r="CW5" s="67"/>
      <c r="CX5" s="67"/>
      <c r="CY5" s="67"/>
      <c r="CZ5" s="67"/>
      <c r="DA5" s="67"/>
      <c r="DB5" s="67"/>
      <c r="DC5" s="67"/>
      <c r="DD5" s="67"/>
      <c r="DE5" s="67"/>
      <c r="DF5" s="67"/>
      <c r="DG5" s="67"/>
      <c r="DH5" s="67"/>
      <c r="DI5" s="67"/>
      <c r="DJ5" s="67"/>
      <c r="DK5" s="67"/>
      <c r="DL5" s="67"/>
      <c r="DM5" s="67"/>
      <c r="DN5" s="67"/>
      <c r="DO5" s="67"/>
      <c r="DP5" s="67"/>
      <c r="DQ5" s="67"/>
      <c r="DR5" s="67"/>
      <c r="DS5" s="67"/>
      <c r="DT5" s="67"/>
      <c r="DU5" s="67"/>
      <c r="DV5" s="67"/>
      <c r="DW5" s="67"/>
      <c r="DX5" s="67"/>
      <c r="DY5" s="67"/>
      <c r="DZ5" s="67"/>
      <c r="EA5" s="67"/>
      <c r="EB5" s="67"/>
      <c r="EC5" s="67"/>
      <c r="ED5" s="67"/>
      <c r="EE5" s="67"/>
      <c r="EF5" s="67"/>
      <c r="EG5" s="67"/>
      <c r="EH5" s="67"/>
      <c r="EI5" s="67"/>
      <c r="EJ5" s="67"/>
      <c r="EK5" s="67"/>
      <c r="EL5" s="67"/>
      <c r="EM5" s="67"/>
      <c r="EN5" s="67"/>
      <c r="EO5" s="67"/>
      <c r="EP5" s="67"/>
      <c r="EQ5" s="67"/>
      <c r="ER5" s="67"/>
      <c r="ES5" s="67"/>
      <c r="ET5" s="67"/>
      <c r="EU5" s="67"/>
      <c r="EV5" s="67"/>
      <c r="EW5" s="67"/>
      <c r="EX5" s="67"/>
      <c r="EY5" s="67"/>
      <c r="EZ5" s="67"/>
      <c r="FA5" s="67"/>
      <c r="FB5" s="67"/>
      <c r="FC5" s="67"/>
      <c r="FD5" s="67"/>
      <c r="FE5" s="67"/>
      <c r="FF5" s="67"/>
      <c r="FG5" s="67"/>
      <c r="FH5" s="67"/>
      <c r="FI5" s="67"/>
      <c r="FJ5" s="67"/>
      <c r="FK5" s="67"/>
      <c r="FL5" s="67"/>
      <c r="FM5" s="67"/>
      <c r="FN5" s="67"/>
      <c r="FO5" s="67"/>
      <c r="FP5" s="67"/>
      <c r="FQ5" s="67"/>
      <c r="FR5" s="67"/>
      <c r="FS5" s="67"/>
      <c r="FT5" s="67"/>
      <c r="FU5" s="67"/>
      <c r="FV5" s="67"/>
      <c r="FW5" s="67"/>
      <c r="FX5" s="67"/>
      <c r="FY5" s="67"/>
      <c r="FZ5" s="67"/>
      <c r="GA5" s="67"/>
      <c r="GB5" s="67"/>
      <c r="GC5" s="67"/>
      <c r="GD5" s="67"/>
      <c r="GE5" s="67"/>
      <c r="GF5" s="67"/>
      <c r="GG5" s="67"/>
      <c r="GH5" s="67"/>
      <c r="GI5" s="67"/>
      <c r="GJ5" s="67"/>
      <c r="GK5" s="67"/>
      <c r="GL5" s="67"/>
      <c r="GM5" s="67"/>
      <c r="GN5" s="67"/>
      <c r="GO5" s="67"/>
      <c r="GP5" s="67"/>
      <c r="GQ5" s="67"/>
      <c r="GR5" s="67"/>
      <c r="GS5" s="67"/>
      <c r="GT5" s="67"/>
      <c r="GU5" s="67"/>
      <c r="GV5" s="67"/>
      <c r="GW5" s="67"/>
      <c r="GX5" s="67"/>
      <c r="GY5" s="67"/>
      <c r="GZ5" s="67"/>
      <c r="HA5" s="67"/>
      <c r="HB5" s="67"/>
      <c r="HC5" s="67"/>
      <c r="HD5" s="67"/>
      <c r="HE5" s="67"/>
      <c r="HF5" s="67"/>
      <c r="HG5" s="67"/>
      <c r="HH5" s="67"/>
      <c r="HI5" s="67"/>
      <c r="HJ5" s="67"/>
      <c r="HK5" s="67"/>
      <c r="HL5" s="67"/>
      <c r="HM5" s="67"/>
      <c r="HN5" s="67"/>
      <c r="HO5" s="67"/>
      <c r="HP5" s="67"/>
      <c r="HQ5" s="67"/>
      <c r="HR5" s="67"/>
      <c r="HS5" s="67"/>
      <c r="HT5" s="67"/>
      <c r="HU5" s="67"/>
      <c r="HV5" s="67"/>
      <c r="HW5" s="67"/>
      <c r="HX5" s="67"/>
      <c r="HY5" s="67"/>
      <c r="HZ5" s="67"/>
    </row>
    <row r="6" s="30" customFormat="1" ht="22" customHeight="1" spans="1:234">
      <c r="A6" s="10">
        <v>2</v>
      </c>
      <c r="B6" s="10" t="s">
        <v>182</v>
      </c>
      <c r="C6" s="12" t="s">
        <v>20</v>
      </c>
      <c r="D6" s="12"/>
      <c r="E6" s="12"/>
      <c r="F6" s="12"/>
      <c r="G6" s="12"/>
      <c r="H6" s="16">
        <v>16</v>
      </c>
      <c r="I6" s="12">
        <v>773</v>
      </c>
      <c r="J6" s="43">
        <f>H6*I6</f>
        <v>12368</v>
      </c>
      <c r="K6" s="72" t="s">
        <v>181</v>
      </c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67"/>
      <c r="AE6" s="67"/>
      <c r="AF6" s="67"/>
      <c r="AG6" s="67"/>
      <c r="AH6" s="67"/>
      <c r="AI6" s="67"/>
      <c r="AJ6" s="67"/>
      <c r="AK6" s="67"/>
      <c r="AL6" s="67"/>
      <c r="AM6" s="67"/>
      <c r="AN6" s="67"/>
      <c r="AO6" s="67"/>
      <c r="AP6" s="67"/>
      <c r="AQ6" s="67"/>
      <c r="AR6" s="67"/>
      <c r="AS6" s="67"/>
      <c r="AT6" s="67"/>
      <c r="AU6" s="67"/>
      <c r="AV6" s="67"/>
      <c r="AW6" s="67"/>
      <c r="AX6" s="67"/>
      <c r="AY6" s="67"/>
      <c r="AZ6" s="67"/>
      <c r="BA6" s="67"/>
      <c r="BB6" s="67"/>
      <c r="BC6" s="67"/>
      <c r="BD6" s="67"/>
      <c r="BE6" s="67"/>
      <c r="BF6" s="67"/>
      <c r="BG6" s="67"/>
      <c r="BH6" s="67"/>
      <c r="BI6" s="67"/>
      <c r="BJ6" s="67"/>
      <c r="BK6" s="67"/>
      <c r="BL6" s="67"/>
      <c r="BM6" s="67"/>
      <c r="BN6" s="67"/>
      <c r="BO6" s="67"/>
      <c r="BP6" s="67"/>
      <c r="BQ6" s="67"/>
      <c r="BR6" s="67"/>
      <c r="BS6" s="67"/>
      <c r="BT6" s="67"/>
      <c r="BU6" s="67"/>
      <c r="BV6" s="67"/>
      <c r="BW6" s="67"/>
      <c r="BX6" s="67"/>
      <c r="BY6" s="67"/>
      <c r="BZ6" s="67"/>
      <c r="CA6" s="67"/>
      <c r="CB6" s="67"/>
      <c r="CC6" s="67"/>
      <c r="CD6" s="67"/>
      <c r="CE6" s="67"/>
      <c r="CF6" s="67"/>
      <c r="CG6" s="67"/>
      <c r="CH6" s="67"/>
      <c r="CI6" s="67"/>
      <c r="CJ6" s="67"/>
      <c r="CK6" s="67"/>
      <c r="CL6" s="67"/>
      <c r="CM6" s="67"/>
      <c r="CN6" s="67"/>
      <c r="CO6" s="67"/>
      <c r="CP6" s="67"/>
      <c r="CQ6" s="67"/>
      <c r="CR6" s="67"/>
      <c r="CS6" s="67"/>
      <c r="CT6" s="67"/>
      <c r="CU6" s="67"/>
      <c r="CV6" s="67"/>
      <c r="CW6" s="67"/>
      <c r="CX6" s="67"/>
      <c r="CY6" s="67"/>
      <c r="CZ6" s="67"/>
      <c r="DA6" s="67"/>
      <c r="DB6" s="67"/>
      <c r="DC6" s="67"/>
      <c r="DD6" s="67"/>
      <c r="DE6" s="67"/>
      <c r="DF6" s="67"/>
      <c r="DG6" s="67"/>
      <c r="DH6" s="67"/>
      <c r="DI6" s="67"/>
      <c r="DJ6" s="67"/>
      <c r="DK6" s="67"/>
      <c r="DL6" s="67"/>
      <c r="DM6" s="67"/>
      <c r="DN6" s="67"/>
      <c r="DO6" s="67"/>
      <c r="DP6" s="67"/>
      <c r="DQ6" s="67"/>
      <c r="DR6" s="67"/>
      <c r="DS6" s="67"/>
      <c r="DT6" s="67"/>
      <c r="DU6" s="67"/>
      <c r="DV6" s="67"/>
      <c r="DW6" s="67"/>
      <c r="DX6" s="67"/>
      <c r="DY6" s="67"/>
      <c r="DZ6" s="67"/>
      <c r="EA6" s="67"/>
      <c r="EB6" s="67"/>
      <c r="EC6" s="67"/>
      <c r="ED6" s="67"/>
      <c r="EE6" s="67"/>
      <c r="EF6" s="67"/>
      <c r="EG6" s="67"/>
      <c r="EH6" s="67"/>
      <c r="EI6" s="67"/>
      <c r="EJ6" s="67"/>
      <c r="EK6" s="67"/>
      <c r="EL6" s="67"/>
      <c r="EM6" s="67"/>
      <c r="EN6" s="67"/>
      <c r="EO6" s="67"/>
      <c r="EP6" s="67"/>
      <c r="EQ6" s="67"/>
      <c r="ER6" s="67"/>
      <c r="ES6" s="67"/>
      <c r="ET6" s="67"/>
      <c r="EU6" s="67"/>
      <c r="EV6" s="67"/>
      <c r="EW6" s="67"/>
      <c r="EX6" s="67"/>
      <c r="EY6" s="67"/>
      <c r="EZ6" s="67"/>
      <c r="FA6" s="67"/>
      <c r="FB6" s="67"/>
      <c r="FC6" s="67"/>
      <c r="FD6" s="67"/>
      <c r="FE6" s="67"/>
      <c r="FF6" s="67"/>
      <c r="FG6" s="67"/>
      <c r="FH6" s="67"/>
      <c r="FI6" s="67"/>
      <c r="FJ6" s="67"/>
      <c r="FK6" s="67"/>
      <c r="FL6" s="67"/>
      <c r="FM6" s="67"/>
      <c r="FN6" s="67"/>
      <c r="FO6" s="67"/>
      <c r="FP6" s="67"/>
      <c r="FQ6" s="67"/>
      <c r="FR6" s="67"/>
      <c r="FS6" s="67"/>
      <c r="FT6" s="67"/>
      <c r="FU6" s="67"/>
      <c r="FV6" s="67"/>
      <c r="FW6" s="67"/>
      <c r="FX6" s="67"/>
      <c r="FY6" s="67"/>
      <c r="FZ6" s="67"/>
      <c r="GA6" s="67"/>
      <c r="GB6" s="67"/>
      <c r="GC6" s="67"/>
      <c r="GD6" s="67"/>
      <c r="GE6" s="67"/>
      <c r="GF6" s="67"/>
      <c r="GG6" s="67"/>
      <c r="GH6" s="67"/>
      <c r="GI6" s="67"/>
      <c r="GJ6" s="67"/>
      <c r="GK6" s="67"/>
      <c r="GL6" s="67"/>
      <c r="GM6" s="67"/>
      <c r="GN6" s="67"/>
      <c r="GO6" s="67"/>
      <c r="GP6" s="67"/>
      <c r="GQ6" s="67"/>
      <c r="GR6" s="67"/>
      <c r="GS6" s="67"/>
      <c r="GT6" s="67"/>
      <c r="GU6" s="67"/>
      <c r="GV6" s="67"/>
      <c r="GW6" s="67"/>
      <c r="GX6" s="67"/>
      <c r="GY6" s="67"/>
      <c r="GZ6" s="67"/>
      <c r="HA6" s="67"/>
      <c r="HB6" s="67"/>
      <c r="HC6" s="67"/>
      <c r="HD6" s="67"/>
      <c r="HE6" s="67"/>
      <c r="HF6" s="67"/>
      <c r="HG6" s="67"/>
      <c r="HH6" s="67"/>
      <c r="HI6" s="67"/>
      <c r="HJ6" s="67"/>
      <c r="HK6" s="67"/>
      <c r="HL6" s="67"/>
      <c r="HM6" s="67"/>
      <c r="HN6" s="67"/>
      <c r="HO6" s="67"/>
      <c r="HP6" s="67"/>
      <c r="HQ6" s="67"/>
      <c r="HR6" s="67"/>
      <c r="HS6" s="67"/>
      <c r="HT6" s="67"/>
      <c r="HU6" s="67"/>
      <c r="HV6" s="67"/>
      <c r="HW6" s="67"/>
      <c r="HX6" s="67"/>
      <c r="HY6" s="67"/>
      <c r="HZ6" s="67"/>
    </row>
    <row r="7" s="30" customFormat="1" ht="22" customHeight="1" spans="1:234">
      <c r="A7" s="10"/>
      <c r="B7" s="10"/>
      <c r="C7" s="9" t="s">
        <v>99</v>
      </c>
      <c r="D7" s="9"/>
      <c r="E7" s="9"/>
      <c r="F7" s="9"/>
      <c r="G7" s="9"/>
      <c r="H7" s="16">
        <f>SUM(H5:H6)</f>
        <v>32</v>
      </c>
      <c r="I7" s="12"/>
      <c r="J7" s="43">
        <f>SUM(J5:J6)</f>
        <v>24736</v>
      </c>
      <c r="K7" s="68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67"/>
      <c r="Y7" s="67"/>
      <c r="Z7" s="67"/>
      <c r="AA7" s="67"/>
      <c r="AB7" s="67"/>
      <c r="AC7" s="67"/>
      <c r="AD7" s="67"/>
      <c r="AE7" s="67"/>
      <c r="AF7" s="67"/>
      <c r="AG7" s="67"/>
      <c r="AH7" s="67"/>
      <c r="AI7" s="67"/>
      <c r="AJ7" s="67"/>
      <c r="AK7" s="67"/>
      <c r="AL7" s="67"/>
      <c r="AM7" s="67"/>
      <c r="AN7" s="67"/>
      <c r="AO7" s="67"/>
      <c r="AP7" s="67"/>
      <c r="AQ7" s="67"/>
      <c r="AR7" s="67"/>
      <c r="AS7" s="67"/>
      <c r="AT7" s="67"/>
      <c r="AU7" s="67"/>
      <c r="AV7" s="67"/>
      <c r="AW7" s="67"/>
      <c r="AX7" s="67"/>
      <c r="AY7" s="67"/>
      <c r="AZ7" s="67"/>
      <c r="BA7" s="67"/>
      <c r="BB7" s="67"/>
      <c r="BC7" s="67"/>
      <c r="BD7" s="67"/>
      <c r="BE7" s="67"/>
      <c r="BF7" s="67"/>
      <c r="BG7" s="67"/>
      <c r="BH7" s="67"/>
      <c r="BI7" s="67"/>
      <c r="BJ7" s="67"/>
      <c r="BK7" s="67"/>
      <c r="BL7" s="67"/>
      <c r="BM7" s="67"/>
      <c r="BN7" s="67"/>
      <c r="BO7" s="67"/>
      <c r="BP7" s="67"/>
      <c r="BQ7" s="67"/>
      <c r="BR7" s="67"/>
      <c r="BS7" s="67"/>
      <c r="BT7" s="67"/>
      <c r="BU7" s="67"/>
      <c r="BV7" s="67"/>
      <c r="BW7" s="67"/>
      <c r="BX7" s="67"/>
      <c r="BY7" s="67"/>
      <c r="BZ7" s="67"/>
      <c r="CA7" s="67"/>
      <c r="CB7" s="67"/>
      <c r="CC7" s="67"/>
      <c r="CD7" s="67"/>
      <c r="CE7" s="67"/>
      <c r="CF7" s="67"/>
      <c r="CG7" s="67"/>
      <c r="CH7" s="67"/>
      <c r="CI7" s="67"/>
      <c r="CJ7" s="67"/>
      <c r="CK7" s="67"/>
      <c r="CL7" s="67"/>
      <c r="CM7" s="67"/>
      <c r="CN7" s="67"/>
      <c r="CO7" s="67"/>
      <c r="CP7" s="67"/>
      <c r="CQ7" s="67"/>
      <c r="CR7" s="67"/>
      <c r="CS7" s="67"/>
      <c r="CT7" s="67"/>
      <c r="CU7" s="67"/>
      <c r="CV7" s="67"/>
      <c r="CW7" s="67"/>
      <c r="CX7" s="67"/>
      <c r="CY7" s="67"/>
      <c r="CZ7" s="67"/>
      <c r="DA7" s="67"/>
      <c r="DB7" s="67"/>
      <c r="DC7" s="67"/>
      <c r="DD7" s="67"/>
      <c r="DE7" s="67"/>
      <c r="DF7" s="67"/>
      <c r="DG7" s="67"/>
      <c r="DH7" s="67"/>
      <c r="DI7" s="67"/>
      <c r="DJ7" s="67"/>
      <c r="DK7" s="67"/>
      <c r="DL7" s="67"/>
      <c r="DM7" s="67"/>
      <c r="DN7" s="67"/>
      <c r="DO7" s="67"/>
      <c r="DP7" s="67"/>
      <c r="DQ7" s="67"/>
      <c r="DR7" s="67"/>
      <c r="DS7" s="67"/>
      <c r="DT7" s="67"/>
      <c r="DU7" s="67"/>
      <c r="DV7" s="67"/>
      <c r="DW7" s="67"/>
      <c r="DX7" s="67"/>
      <c r="DY7" s="67"/>
      <c r="DZ7" s="67"/>
      <c r="EA7" s="67"/>
      <c r="EB7" s="67"/>
      <c r="EC7" s="67"/>
      <c r="ED7" s="67"/>
      <c r="EE7" s="67"/>
      <c r="EF7" s="67"/>
      <c r="EG7" s="67"/>
      <c r="EH7" s="67"/>
      <c r="EI7" s="67"/>
      <c r="EJ7" s="67"/>
      <c r="EK7" s="67"/>
      <c r="EL7" s="67"/>
      <c r="EM7" s="67"/>
      <c r="EN7" s="67"/>
      <c r="EO7" s="67"/>
      <c r="EP7" s="67"/>
      <c r="EQ7" s="67"/>
      <c r="ER7" s="67"/>
      <c r="ES7" s="67"/>
      <c r="ET7" s="67"/>
      <c r="EU7" s="67"/>
      <c r="EV7" s="67"/>
      <c r="EW7" s="67"/>
      <c r="EX7" s="67"/>
      <c r="EY7" s="67"/>
      <c r="EZ7" s="67"/>
      <c r="FA7" s="67"/>
      <c r="FB7" s="67"/>
      <c r="FC7" s="67"/>
      <c r="FD7" s="67"/>
      <c r="FE7" s="67"/>
      <c r="FF7" s="67"/>
      <c r="FG7" s="67"/>
      <c r="FH7" s="67"/>
      <c r="FI7" s="67"/>
      <c r="FJ7" s="67"/>
      <c r="FK7" s="67"/>
      <c r="FL7" s="67"/>
      <c r="FM7" s="67"/>
      <c r="FN7" s="67"/>
      <c r="FO7" s="67"/>
      <c r="FP7" s="67"/>
      <c r="FQ7" s="67"/>
      <c r="FR7" s="67"/>
      <c r="FS7" s="67"/>
      <c r="FT7" s="67"/>
      <c r="FU7" s="67"/>
      <c r="FV7" s="67"/>
      <c r="FW7" s="67"/>
      <c r="FX7" s="67"/>
      <c r="FY7" s="67"/>
      <c r="FZ7" s="67"/>
      <c r="GA7" s="67"/>
      <c r="GB7" s="67"/>
      <c r="GC7" s="67"/>
      <c r="GD7" s="67"/>
      <c r="GE7" s="67"/>
      <c r="GF7" s="67"/>
      <c r="GG7" s="67"/>
      <c r="GH7" s="67"/>
      <c r="GI7" s="67"/>
      <c r="GJ7" s="67"/>
      <c r="GK7" s="67"/>
      <c r="GL7" s="67"/>
      <c r="GM7" s="67"/>
      <c r="GN7" s="67"/>
      <c r="GO7" s="67"/>
      <c r="GP7" s="67"/>
      <c r="GQ7" s="67"/>
      <c r="GR7" s="67"/>
      <c r="GS7" s="67"/>
      <c r="GT7" s="67"/>
      <c r="GU7" s="67"/>
      <c r="GV7" s="67"/>
      <c r="GW7" s="67"/>
      <c r="GX7" s="67"/>
      <c r="GY7" s="67"/>
      <c r="GZ7" s="67"/>
      <c r="HA7" s="67"/>
      <c r="HB7" s="67"/>
      <c r="HC7" s="67"/>
      <c r="HD7" s="67"/>
      <c r="HE7" s="67"/>
      <c r="HF7" s="67"/>
      <c r="HG7" s="67"/>
      <c r="HH7" s="67"/>
      <c r="HI7" s="67"/>
      <c r="HJ7" s="67"/>
      <c r="HK7" s="67"/>
      <c r="HL7" s="67"/>
      <c r="HM7" s="67"/>
      <c r="HN7" s="67"/>
      <c r="HO7" s="67"/>
      <c r="HP7" s="67"/>
      <c r="HQ7" s="67"/>
      <c r="HR7" s="67"/>
      <c r="HS7" s="67"/>
      <c r="HT7" s="67"/>
      <c r="HU7" s="67"/>
      <c r="HV7" s="67"/>
      <c r="HW7" s="67"/>
      <c r="HX7" s="67"/>
      <c r="HY7" s="67"/>
      <c r="HZ7" s="67"/>
    </row>
    <row r="8" s="59" customFormat="1" ht="22" customHeight="1" spans="1:11">
      <c r="A8" s="6" t="s">
        <v>138</v>
      </c>
      <c r="B8" s="6"/>
      <c r="C8" s="6"/>
      <c r="D8" s="6"/>
      <c r="E8" s="6"/>
      <c r="F8" s="6"/>
      <c r="G8" s="6"/>
      <c r="H8" s="6"/>
      <c r="I8" s="6"/>
      <c r="J8" s="6"/>
      <c r="K8" s="6"/>
    </row>
    <row r="9" s="30" customFormat="1" ht="22" customHeight="1" spans="1:11">
      <c r="A9" s="91" t="s">
        <v>101</v>
      </c>
      <c r="B9" s="92" t="s">
        <v>102</v>
      </c>
      <c r="C9" s="93" t="s">
        <v>103</v>
      </c>
      <c r="D9" s="93"/>
      <c r="E9" s="93"/>
      <c r="F9" s="93"/>
      <c r="G9" s="93" t="s">
        <v>104</v>
      </c>
      <c r="H9" s="94" t="s">
        <v>105</v>
      </c>
      <c r="I9" s="92" t="s">
        <v>88</v>
      </c>
      <c r="J9" s="95" t="s">
        <v>89</v>
      </c>
      <c r="K9" s="91" t="s">
        <v>106</v>
      </c>
    </row>
    <row r="10" s="30" customFormat="1" ht="22" customHeight="1" spans="1:234">
      <c r="A10" s="6">
        <v>1</v>
      </c>
      <c r="B10" s="75" t="s">
        <v>183</v>
      </c>
      <c r="C10" s="75" t="s">
        <v>184</v>
      </c>
      <c r="D10" s="10"/>
      <c r="E10" s="10"/>
      <c r="F10" s="10"/>
      <c r="G10" s="16"/>
      <c r="H10" s="69"/>
      <c r="I10" s="73"/>
      <c r="J10" s="40">
        <v>580</v>
      </c>
      <c r="K10" s="74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67"/>
      <c r="Y10" s="67"/>
      <c r="Z10" s="67"/>
      <c r="AA10" s="67"/>
      <c r="AB10" s="67"/>
      <c r="AC10" s="67"/>
      <c r="AD10" s="67"/>
      <c r="AE10" s="67"/>
      <c r="AF10" s="67"/>
      <c r="AG10" s="67"/>
      <c r="AH10" s="67"/>
      <c r="AI10" s="67"/>
      <c r="AJ10" s="67"/>
      <c r="AK10" s="67"/>
      <c r="AL10" s="67"/>
      <c r="AM10" s="67"/>
      <c r="AN10" s="67"/>
      <c r="AO10" s="67"/>
      <c r="AP10" s="67"/>
      <c r="AQ10" s="67"/>
      <c r="AR10" s="67"/>
      <c r="AS10" s="67"/>
      <c r="AT10" s="67"/>
      <c r="AU10" s="67"/>
      <c r="AV10" s="67"/>
      <c r="AW10" s="67"/>
      <c r="AX10" s="67"/>
      <c r="AY10" s="67"/>
      <c r="AZ10" s="67"/>
      <c r="BA10" s="67"/>
      <c r="BB10" s="67"/>
      <c r="BC10" s="67"/>
      <c r="BD10" s="67"/>
      <c r="BE10" s="67"/>
      <c r="BF10" s="67"/>
      <c r="BG10" s="67"/>
      <c r="BH10" s="67"/>
      <c r="BI10" s="67"/>
      <c r="BJ10" s="67"/>
      <c r="BK10" s="67"/>
      <c r="BL10" s="67"/>
      <c r="BM10" s="67"/>
      <c r="BN10" s="67"/>
      <c r="BO10" s="67"/>
      <c r="BP10" s="67"/>
      <c r="BQ10" s="67"/>
      <c r="BR10" s="67"/>
      <c r="BS10" s="67"/>
      <c r="BT10" s="67"/>
      <c r="BU10" s="67"/>
      <c r="BV10" s="67"/>
      <c r="BW10" s="67"/>
      <c r="BX10" s="67"/>
      <c r="BY10" s="67"/>
      <c r="BZ10" s="67"/>
      <c r="CA10" s="67"/>
      <c r="CB10" s="67"/>
      <c r="CC10" s="67"/>
      <c r="CD10" s="67"/>
      <c r="CE10" s="67"/>
      <c r="CF10" s="67"/>
      <c r="CG10" s="67"/>
      <c r="CH10" s="67"/>
      <c r="CI10" s="67"/>
      <c r="CJ10" s="67"/>
      <c r="CK10" s="67"/>
      <c r="CL10" s="67"/>
      <c r="CM10" s="67"/>
      <c r="CN10" s="67"/>
      <c r="CO10" s="67"/>
      <c r="CP10" s="67"/>
      <c r="CQ10" s="67"/>
      <c r="CR10" s="67"/>
      <c r="CS10" s="67"/>
      <c r="CT10" s="67"/>
      <c r="CU10" s="67"/>
      <c r="CV10" s="67"/>
      <c r="CW10" s="67"/>
      <c r="CX10" s="67"/>
      <c r="CY10" s="67"/>
      <c r="CZ10" s="67"/>
      <c r="DA10" s="67"/>
      <c r="DB10" s="67"/>
      <c r="DC10" s="67"/>
      <c r="DD10" s="67"/>
      <c r="DE10" s="67"/>
      <c r="DF10" s="67"/>
      <c r="DG10" s="67"/>
      <c r="DH10" s="67"/>
      <c r="DI10" s="67"/>
      <c r="DJ10" s="67"/>
      <c r="DK10" s="67"/>
      <c r="DL10" s="67"/>
      <c r="DM10" s="67"/>
      <c r="DN10" s="67"/>
      <c r="DO10" s="67"/>
      <c r="DP10" s="67"/>
      <c r="DQ10" s="67"/>
      <c r="DR10" s="67"/>
      <c r="DS10" s="67"/>
      <c r="DT10" s="67"/>
      <c r="DU10" s="67"/>
      <c r="DV10" s="67"/>
      <c r="DW10" s="67"/>
      <c r="DX10" s="67"/>
      <c r="DY10" s="67"/>
      <c r="DZ10" s="67"/>
      <c r="EA10" s="67"/>
      <c r="EB10" s="67"/>
      <c r="EC10" s="67"/>
      <c r="ED10" s="67"/>
      <c r="EE10" s="67"/>
      <c r="EF10" s="67"/>
      <c r="EG10" s="67"/>
      <c r="EH10" s="67"/>
      <c r="EI10" s="67"/>
      <c r="EJ10" s="67"/>
      <c r="EK10" s="67"/>
      <c r="EL10" s="67"/>
      <c r="EM10" s="67"/>
      <c r="EN10" s="67"/>
      <c r="EO10" s="67"/>
      <c r="EP10" s="67"/>
      <c r="EQ10" s="67"/>
      <c r="ER10" s="67"/>
      <c r="ES10" s="67"/>
      <c r="ET10" s="67"/>
      <c r="EU10" s="67"/>
      <c r="EV10" s="67"/>
      <c r="EW10" s="67"/>
      <c r="EX10" s="67"/>
      <c r="EY10" s="67"/>
      <c r="EZ10" s="67"/>
      <c r="FA10" s="67"/>
      <c r="FB10" s="67"/>
      <c r="FC10" s="67"/>
      <c r="FD10" s="67"/>
      <c r="FE10" s="67"/>
      <c r="FF10" s="67"/>
      <c r="FG10" s="67"/>
      <c r="FH10" s="67"/>
      <c r="FI10" s="67"/>
      <c r="FJ10" s="67"/>
      <c r="FK10" s="67"/>
      <c r="FL10" s="67"/>
      <c r="FM10" s="67"/>
      <c r="FN10" s="67"/>
      <c r="FO10" s="67"/>
      <c r="FP10" s="67"/>
      <c r="FQ10" s="67"/>
      <c r="FR10" s="67"/>
      <c r="FS10" s="67"/>
      <c r="FT10" s="67"/>
      <c r="FU10" s="67"/>
      <c r="FV10" s="67"/>
      <c r="FW10" s="67"/>
      <c r="FX10" s="67"/>
      <c r="FY10" s="67"/>
      <c r="FZ10" s="67"/>
      <c r="GA10" s="67"/>
      <c r="GB10" s="67"/>
      <c r="GC10" s="67"/>
      <c r="GD10" s="67"/>
      <c r="GE10" s="67"/>
      <c r="GF10" s="67"/>
      <c r="GG10" s="67"/>
      <c r="GH10" s="67"/>
      <c r="GI10" s="67"/>
      <c r="GJ10" s="67"/>
      <c r="GK10" s="67"/>
      <c r="GL10" s="67"/>
      <c r="GM10" s="67"/>
      <c r="GN10" s="67"/>
      <c r="GO10" s="67"/>
      <c r="GP10" s="67"/>
      <c r="GQ10" s="67"/>
      <c r="GR10" s="67"/>
      <c r="GS10" s="67"/>
      <c r="GT10" s="67"/>
      <c r="GU10" s="67"/>
      <c r="GV10" s="67"/>
      <c r="GW10" s="67"/>
      <c r="GX10" s="67"/>
      <c r="GY10" s="67"/>
      <c r="GZ10" s="67"/>
      <c r="HA10" s="67"/>
      <c r="HB10" s="67"/>
      <c r="HC10" s="67"/>
      <c r="HD10" s="67"/>
      <c r="HE10" s="67"/>
      <c r="HF10" s="67"/>
      <c r="HG10" s="67"/>
      <c r="HH10" s="67"/>
      <c r="HI10" s="67"/>
      <c r="HJ10" s="67"/>
      <c r="HK10" s="67"/>
      <c r="HL10" s="67"/>
      <c r="HM10" s="67"/>
      <c r="HN10" s="67"/>
      <c r="HO10" s="67"/>
      <c r="HP10" s="67"/>
      <c r="HQ10" s="67"/>
      <c r="HR10" s="67"/>
      <c r="HS10" s="67"/>
      <c r="HT10" s="67"/>
      <c r="HU10" s="67"/>
      <c r="HV10" s="67"/>
      <c r="HW10" s="67"/>
      <c r="HX10" s="67"/>
      <c r="HY10" s="67"/>
      <c r="HZ10" s="67"/>
    </row>
    <row r="11" s="30" customFormat="1" ht="22" customHeight="1" spans="1:11">
      <c r="A11" s="10"/>
      <c r="B11" s="9" t="s">
        <v>99</v>
      </c>
      <c r="C11" s="9"/>
      <c r="D11" s="9"/>
      <c r="E11" s="9"/>
      <c r="F11" s="9"/>
      <c r="G11" s="12"/>
      <c r="H11" s="12"/>
      <c r="I11" s="12"/>
      <c r="J11" s="40"/>
      <c r="K11" s="10"/>
    </row>
    <row r="12" s="30" customFormat="1" ht="18" customHeight="1" spans="1:11">
      <c r="A12" s="10"/>
      <c r="B12" s="26" t="s">
        <v>115</v>
      </c>
      <c r="C12" s="27"/>
      <c r="D12" s="27"/>
      <c r="E12" s="27"/>
      <c r="F12" s="28"/>
      <c r="G12" s="29"/>
      <c r="H12" s="29"/>
      <c r="I12" s="12"/>
      <c r="J12" s="40">
        <f>J10+J7</f>
        <v>25316</v>
      </c>
      <c r="K12" s="10"/>
    </row>
    <row r="13" s="30" customFormat="1" ht="30" customHeight="1" spans="3:10">
      <c r="C13" s="31"/>
      <c r="D13" s="32"/>
      <c r="E13" s="32"/>
      <c r="F13" s="32"/>
      <c r="G13" s="33" t="s">
        <v>116</v>
      </c>
      <c r="H13" s="33"/>
      <c r="I13" s="33"/>
      <c r="J13" s="33"/>
    </row>
    <row r="14" s="30" customFormat="1" ht="26" customHeight="1" spans="2:10">
      <c r="B14" s="34"/>
      <c r="C14" s="35"/>
      <c r="D14" s="36"/>
      <c r="E14" s="36"/>
      <c r="F14" s="36"/>
      <c r="G14" s="37">
        <v>44770</v>
      </c>
      <c r="H14" s="37"/>
      <c r="I14" s="37"/>
      <c r="J14" s="37"/>
    </row>
    <row r="15" s="30" customFormat="1" ht="25" customHeight="1" spans="4:9">
      <c r="D15" s="60"/>
      <c r="E15" s="60"/>
      <c r="F15" s="60"/>
      <c r="G15" s="60"/>
      <c r="H15" s="60"/>
      <c r="I15" s="61"/>
    </row>
    <row r="16" s="30" customFormat="1" ht="24" customHeight="1" spans="4:9">
      <c r="D16" s="60"/>
      <c r="E16" s="60"/>
      <c r="F16" s="60"/>
      <c r="G16" s="60"/>
      <c r="H16" s="60"/>
      <c r="I16" s="61"/>
    </row>
  </sheetData>
  <mergeCells count="17">
    <mergeCell ref="A1:K1"/>
    <mergeCell ref="E2:F2"/>
    <mergeCell ref="H2:I2"/>
    <mergeCell ref="A3:K3"/>
    <mergeCell ref="C4:G4"/>
    <mergeCell ref="C5:G5"/>
    <mergeCell ref="C6:G6"/>
    <mergeCell ref="C7:G7"/>
    <mergeCell ref="A8:K8"/>
    <mergeCell ref="C9:F9"/>
    <mergeCell ref="C10:F10"/>
    <mergeCell ref="B11:F11"/>
    <mergeCell ref="B12:F12"/>
    <mergeCell ref="C13:D13"/>
    <mergeCell ref="G13:J13"/>
    <mergeCell ref="C14:D14"/>
    <mergeCell ref="G14:J14"/>
  </mergeCells>
  <printOptions horizontalCentered="1"/>
  <pageMargins left="0.314583333333333" right="0.314583333333333" top="0.786805555555556" bottom="0.708333333333333" header="0.5" footer="0.5"/>
  <pageSetup paperSize="9" orientation="landscape" horizontalDpi="600"/>
  <headerFooter>
    <oddFooter>&amp;C第 &amp;P 页，共 &amp;N 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IA16"/>
  <sheetViews>
    <sheetView workbookViewId="0">
      <selection activeCell="E220" sqref="E220"/>
    </sheetView>
  </sheetViews>
  <sheetFormatPr defaultColWidth="9" defaultRowHeight="12.75"/>
  <cols>
    <col min="1" max="1" width="6.875" style="30" customWidth="1"/>
    <col min="2" max="2" width="9.5" style="30" customWidth="1"/>
    <col min="3" max="3" width="12.375" style="30" customWidth="1"/>
    <col min="4" max="4" width="12.625" style="60" customWidth="1"/>
    <col min="5" max="5" width="7.875" style="60" customWidth="1"/>
    <col min="6" max="6" width="11.625" style="60" customWidth="1"/>
    <col min="7" max="7" width="10.875" style="60" customWidth="1"/>
    <col min="8" max="8" width="14.375" style="60" customWidth="1"/>
    <col min="9" max="9" width="14.875" style="61" customWidth="1"/>
    <col min="10" max="10" width="17.125" style="30" customWidth="1"/>
    <col min="11" max="11" width="21.625" style="30" customWidth="1"/>
    <col min="12" max="12" width="13" style="30" customWidth="1"/>
    <col min="13" max="32" width="9" style="30"/>
    <col min="33" max="16384" width="5.625" style="30"/>
  </cols>
  <sheetData>
    <row r="1" s="58" customFormat="1" ht="33" customHeight="1" spans="1:227">
      <c r="A1" s="4" t="s">
        <v>74</v>
      </c>
      <c r="B1" s="5"/>
      <c r="C1" s="5"/>
      <c r="D1" s="5"/>
      <c r="E1" s="5"/>
      <c r="F1" s="5"/>
      <c r="G1" s="5"/>
      <c r="H1" s="5"/>
      <c r="I1" s="5"/>
      <c r="J1" s="5"/>
      <c r="K1" s="5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  <c r="AB1" s="66"/>
      <c r="AC1" s="66"/>
      <c r="AD1" s="66"/>
      <c r="AE1" s="66"/>
      <c r="AF1" s="66"/>
      <c r="AG1" s="66"/>
      <c r="AH1" s="66"/>
      <c r="AI1" s="66"/>
      <c r="AJ1" s="66"/>
      <c r="AK1" s="66"/>
      <c r="AL1" s="66"/>
      <c r="AM1" s="66"/>
      <c r="AN1" s="66"/>
      <c r="AO1" s="66"/>
      <c r="AP1" s="66"/>
      <c r="AQ1" s="66"/>
      <c r="AR1" s="66"/>
      <c r="AS1" s="66"/>
      <c r="AT1" s="66"/>
      <c r="AU1" s="66"/>
      <c r="AV1" s="66"/>
      <c r="AW1" s="66"/>
      <c r="AX1" s="66"/>
      <c r="AY1" s="66"/>
      <c r="AZ1" s="66"/>
      <c r="BA1" s="66"/>
      <c r="BB1" s="66"/>
      <c r="BC1" s="66"/>
      <c r="BD1" s="66"/>
      <c r="BE1" s="66"/>
      <c r="BF1" s="66"/>
      <c r="BG1" s="66"/>
      <c r="BH1" s="66"/>
      <c r="BI1" s="66"/>
      <c r="BJ1" s="66"/>
      <c r="BK1" s="66"/>
      <c r="BL1" s="66"/>
      <c r="BM1" s="66"/>
      <c r="BN1" s="66"/>
      <c r="BO1" s="66"/>
      <c r="BP1" s="66"/>
      <c r="BQ1" s="66"/>
      <c r="BR1" s="66"/>
      <c r="BS1" s="66"/>
      <c r="BT1" s="66"/>
      <c r="BU1" s="66"/>
      <c r="BV1" s="66"/>
      <c r="BW1" s="66"/>
      <c r="BX1" s="66"/>
      <c r="BY1" s="66"/>
      <c r="BZ1" s="66"/>
      <c r="CA1" s="66"/>
      <c r="CB1" s="66"/>
      <c r="CC1" s="66"/>
      <c r="CD1" s="66"/>
      <c r="CE1" s="66"/>
      <c r="CF1" s="66"/>
      <c r="CG1" s="66"/>
      <c r="CH1" s="66"/>
      <c r="CI1" s="66"/>
      <c r="CJ1" s="66"/>
      <c r="CK1" s="66"/>
      <c r="CL1" s="66"/>
      <c r="CM1" s="66"/>
      <c r="CN1" s="66"/>
      <c r="CO1" s="66"/>
      <c r="CP1" s="66"/>
      <c r="CQ1" s="66"/>
      <c r="CR1" s="66"/>
      <c r="CS1" s="66"/>
      <c r="CT1" s="66"/>
      <c r="CU1" s="66"/>
      <c r="CV1" s="66"/>
      <c r="CW1" s="66"/>
      <c r="CX1" s="66"/>
      <c r="CY1" s="66"/>
      <c r="CZ1" s="66"/>
      <c r="DA1" s="66"/>
      <c r="DB1" s="66"/>
      <c r="DC1" s="66"/>
      <c r="DD1" s="66"/>
      <c r="DE1" s="66"/>
      <c r="DF1" s="66"/>
      <c r="DG1" s="66"/>
      <c r="DH1" s="66"/>
      <c r="DI1" s="66"/>
      <c r="DJ1" s="66"/>
      <c r="DK1" s="66"/>
      <c r="DL1" s="66"/>
      <c r="DM1" s="66"/>
      <c r="DN1" s="66"/>
      <c r="DO1" s="66"/>
      <c r="DP1" s="66"/>
      <c r="DQ1" s="66"/>
      <c r="DR1" s="66"/>
      <c r="DS1" s="66"/>
      <c r="DT1" s="66"/>
      <c r="DU1" s="66"/>
      <c r="DV1" s="66"/>
      <c r="DW1" s="66"/>
      <c r="DX1" s="66"/>
      <c r="DY1" s="66"/>
      <c r="DZ1" s="66"/>
      <c r="EA1" s="66"/>
      <c r="EB1" s="66"/>
      <c r="EC1" s="66"/>
      <c r="ED1" s="66"/>
      <c r="EE1" s="66"/>
      <c r="EF1" s="66"/>
      <c r="EG1" s="66"/>
      <c r="EH1" s="66"/>
      <c r="EI1" s="66"/>
      <c r="EJ1" s="66"/>
      <c r="EK1" s="66"/>
      <c r="EL1" s="66"/>
      <c r="EM1" s="66"/>
      <c r="EN1" s="66"/>
      <c r="EO1" s="66"/>
      <c r="EP1" s="66"/>
      <c r="EQ1" s="66"/>
      <c r="ER1" s="66"/>
      <c r="ES1" s="66"/>
      <c r="ET1" s="66"/>
      <c r="EU1" s="66"/>
      <c r="EV1" s="66"/>
      <c r="EW1" s="66"/>
      <c r="EX1" s="66"/>
      <c r="EY1" s="66"/>
      <c r="EZ1" s="66"/>
      <c r="FA1" s="66"/>
      <c r="FB1" s="66"/>
      <c r="FC1" s="66"/>
      <c r="FD1" s="66"/>
      <c r="FE1" s="66"/>
      <c r="FF1" s="66"/>
      <c r="FG1" s="66"/>
      <c r="FH1" s="66"/>
      <c r="FI1" s="66"/>
      <c r="FJ1" s="66"/>
      <c r="FK1" s="66"/>
      <c r="FL1" s="66"/>
      <c r="FM1" s="66"/>
      <c r="FN1" s="66"/>
      <c r="FO1" s="66"/>
      <c r="FP1" s="66"/>
      <c r="FQ1" s="66"/>
      <c r="FR1" s="66"/>
      <c r="FS1" s="66"/>
      <c r="FT1" s="66"/>
      <c r="FU1" s="66"/>
      <c r="FV1" s="66"/>
      <c r="FW1" s="66"/>
      <c r="FX1" s="66"/>
      <c r="FY1" s="66"/>
      <c r="FZ1" s="66"/>
      <c r="GA1" s="66"/>
      <c r="GB1" s="66"/>
      <c r="GC1" s="66"/>
      <c r="GD1" s="66"/>
      <c r="GE1" s="66"/>
      <c r="GF1" s="66"/>
      <c r="GG1" s="66"/>
      <c r="GH1" s="66"/>
      <c r="GI1" s="66"/>
      <c r="GJ1" s="66"/>
      <c r="GK1" s="66"/>
      <c r="GL1" s="66"/>
      <c r="GM1" s="66"/>
      <c r="GN1" s="66"/>
      <c r="GO1" s="66"/>
      <c r="GP1" s="66"/>
      <c r="GQ1" s="66"/>
      <c r="GR1" s="66"/>
      <c r="GS1" s="66"/>
      <c r="GT1" s="66"/>
      <c r="GU1" s="66"/>
      <c r="GV1" s="66"/>
      <c r="GW1" s="66"/>
      <c r="GX1" s="66"/>
      <c r="GY1" s="66"/>
      <c r="GZ1" s="66"/>
      <c r="HA1" s="66"/>
      <c r="HB1" s="66"/>
      <c r="HC1" s="66"/>
      <c r="HD1" s="66"/>
      <c r="HE1" s="66"/>
      <c r="HF1" s="66"/>
      <c r="HG1" s="66"/>
      <c r="HH1" s="66"/>
      <c r="HI1" s="66"/>
      <c r="HJ1" s="66"/>
      <c r="HK1" s="66"/>
      <c r="HL1" s="66"/>
      <c r="HM1" s="66"/>
      <c r="HN1" s="66"/>
      <c r="HO1" s="66"/>
      <c r="HP1" s="66"/>
      <c r="HQ1" s="66"/>
      <c r="HR1" s="66"/>
      <c r="HS1" s="66"/>
    </row>
    <row r="2" s="30" customFormat="1" ht="26.1" customHeight="1" spans="1:234">
      <c r="A2" s="10" t="s">
        <v>75</v>
      </c>
      <c r="B2" s="7" t="s">
        <v>76</v>
      </c>
      <c r="C2" s="8" t="s">
        <v>185</v>
      </c>
      <c r="D2" s="7" t="s">
        <v>78</v>
      </c>
      <c r="E2" s="8" t="s">
        <v>79</v>
      </c>
      <c r="F2" s="8"/>
      <c r="G2" s="7" t="s">
        <v>80</v>
      </c>
      <c r="H2" s="10" t="s">
        <v>171</v>
      </c>
      <c r="I2" s="10"/>
      <c r="J2" s="7" t="s">
        <v>82</v>
      </c>
      <c r="K2" s="8">
        <v>2</v>
      </c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7"/>
      <c r="AD2" s="67"/>
      <c r="AE2" s="67"/>
      <c r="AF2" s="67"/>
      <c r="AG2" s="67"/>
      <c r="AH2" s="67"/>
      <c r="AI2" s="67"/>
      <c r="AJ2" s="67"/>
      <c r="AK2" s="67"/>
      <c r="AL2" s="67"/>
      <c r="AM2" s="67"/>
      <c r="AN2" s="67"/>
      <c r="AO2" s="67"/>
      <c r="AP2" s="67"/>
      <c r="AQ2" s="67"/>
      <c r="AR2" s="67"/>
      <c r="AS2" s="67"/>
      <c r="AT2" s="67"/>
      <c r="AU2" s="67"/>
      <c r="AV2" s="67"/>
      <c r="AW2" s="67"/>
      <c r="AX2" s="67"/>
      <c r="AY2" s="67"/>
      <c r="AZ2" s="67"/>
      <c r="BA2" s="67"/>
      <c r="BB2" s="67"/>
      <c r="BC2" s="67"/>
      <c r="BD2" s="67"/>
      <c r="BE2" s="67"/>
      <c r="BF2" s="67"/>
      <c r="BG2" s="67"/>
      <c r="BH2" s="67"/>
      <c r="BI2" s="67"/>
      <c r="BJ2" s="67"/>
      <c r="BK2" s="67"/>
      <c r="BL2" s="67"/>
      <c r="BM2" s="67"/>
      <c r="BN2" s="67"/>
      <c r="BO2" s="67"/>
      <c r="BP2" s="67"/>
      <c r="BQ2" s="67"/>
      <c r="BR2" s="67"/>
      <c r="BS2" s="67"/>
      <c r="BT2" s="67"/>
      <c r="BU2" s="67"/>
      <c r="BV2" s="67"/>
      <c r="BW2" s="67"/>
      <c r="BX2" s="67"/>
      <c r="BY2" s="67"/>
      <c r="BZ2" s="67"/>
      <c r="CA2" s="67"/>
      <c r="CB2" s="67"/>
      <c r="CC2" s="67"/>
      <c r="CD2" s="67"/>
      <c r="CE2" s="67"/>
      <c r="CF2" s="67"/>
      <c r="CG2" s="67"/>
      <c r="CH2" s="67"/>
      <c r="CI2" s="67"/>
      <c r="CJ2" s="67"/>
      <c r="CK2" s="67"/>
      <c r="CL2" s="67"/>
      <c r="CM2" s="67"/>
      <c r="CN2" s="67"/>
      <c r="CO2" s="67"/>
      <c r="CP2" s="67"/>
      <c r="CQ2" s="67"/>
      <c r="CR2" s="67"/>
      <c r="CS2" s="67"/>
      <c r="CT2" s="67"/>
      <c r="CU2" s="67"/>
      <c r="CV2" s="67"/>
      <c r="CW2" s="67"/>
      <c r="CX2" s="67"/>
      <c r="CY2" s="67"/>
      <c r="CZ2" s="67"/>
      <c r="DA2" s="67"/>
      <c r="DB2" s="67"/>
      <c r="DC2" s="67"/>
      <c r="DD2" s="67"/>
      <c r="DE2" s="67"/>
      <c r="DF2" s="67"/>
      <c r="DG2" s="67"/>
      <c r="DH2" s="67"/>
      <c r="DI2" s="67"/>
      <c r="DJ2" s="67"/>
      <c r="DK2" s="67"/>
      <c r="DL2" s="67"/>
      <c r="DM2" s="67"/>
      <c r="DN2" s="67"/>
      <c r="DO2" s="67"/>
      <c r="DP2" s="67"/>
      <c r="DQ2" s="67"/>
      <c r="DR2" s="67"/>
      <c r="DS2" s="67"/>
      <c r="DT2" s="67"/>
      <c r="DU2" s="67"/>
      <c r="DV2" s="67"/>
      <c r="DW2" s="67"/>
      <c r="DX2" s="67"/>
      <c r="DY2" s="67"/>
      <c r="DZ2" s="67"/>
      <c r="EA2" s="67"/>
      <c r="EB2" s="67"/>
      <c r="EC2" s="67"/>
      <c r="ED2" s="67"/>
      <c r="EE2" s="67"/>
      <c r="EF2" s="67"/>
      <c r="EG2" s="67"/>
      <c r="EH2" s="67"/>
      <c r="EI2" s="67"/>
      <c r="EJ2" s="67"/>
      <c r="EK2" s="67"/>
      <c r="EL2" s="67"/>
      <c r="EM2" s="67"/>
      <c r="EN2" s="67"/>
      <c r="EO2" s="67"/>
      <c r="EP2" s="67"/>
      <c r="EQ2" s="67"/>
      <c r="ER2" s="67"/>
      <c r="ES2" s="67"/>
      <c r="ET2" s="67"/>
      <c r="EU2" s="67"/>
      <c r="EV2" s="67"/>
      <c r="EW2" s="67"/>
      <c r="EX2" s="67"/>
      <c r="EY2" s="67"/>
      <c r="EZ2" s="67"/>
      <c r="FA2" s="67"/>
      <c r="FB2" s="67"/>
      <c r="FC2" s="67"/>
      <c r="FD2" s="67"/>
      <c r="FE2" s="67"/>
      <c r="FF2" s="67"/>
      <c r="FG2" s="67"/>
      <c r="FH2" s="67"/>
      <c r="FI2" s="67"/>
      <c r="FJ2" s="67"/>
      <c r="FK2" s="67"/>
      <c r="FL2" s="67"/>
      <c r="FM2" s="67"/>
      <c r="FN2" s="67"/>
      <c r="FO2" s="67"/>
      <c r="FP2" s="67"/>
      <c r="FQ2" s="67"/>
      <c r="FR2" s="67"/>
      <c r="FS2" s="67"/>
      <c r="FT2" s="67"/>
      <c r="FU2" s="67"/>
      <c r="FV2" s="67"/>
      <c r="FW2" s="67"/>
      <c r="FX2" s="67"/>
      <c r="FY2" s="67"/>
      <c r="FZ2" s="67"/>
      <c r="GA2" s="67"/>
      <c r="GB2" s="67"/>
      <c r="GC2" s="67"/>
      <c r="GD2" s="67"/>
      <c r="GE2" s="67"/>
      <c r="GF2" s="67"/>
      <c r="GG2" s="67"/>
      <c r="GH2" s="67"/>
      <c r="GI2" s="67"/>
      <c r="GJ2" s="67"/>
      <c r="GK2" s="67"/>
      <c r="GL2" s="67"/>
      <c r="GM2" s="67"/>
      <c r="GN2" s="67"/>
      <c r="GO2" s="67"/>
      <c r="GP2" s="67"/>
      <c r="GQ2" s="67"/>
      <c r="GR2" s="67"/>
      <c r="GS2" s="67"/>
      <c r="GT2" s="67"/>
      <c r="GU2" s="67"/>
      <c r="GV2" s="67"/>
      <c r="GW2" s="67"/>
      <c r="GX2" s="67"/>
      <c r="GY2" s="67"/>
      <c r="GZ2" s="67"/>
      <c r="HA2" s="67"/>
      <c r="HB2" s="67"/>
      <c r="HC2" s="67"/>
      <c r="HD2" s="67"/>
      <c r="HE2" s="67"/>
      <c r="HF2" s="67"/>
      <c r="HG2" s="67"/>
      <c r="HH2" s="67"/>
      <c r="HI2" s="67"/>
      <c r="HJ2" s="67"/>
      <c r="HK2" s="67"/>
      <c r="HL2" s="67"/>
      <c r="HM2" s="67"/>
      <c r="HN2" s="67"/>
      <c r="HO2" s="67"/>
      <c r="HP2" s="67"/>
      <c r="HQ2" s="67"/>
      <c r="HR2" s="67"/>
      <c r="HS2" s="67"/>
      <c r="HT2" s="67"/>
      <c r="HU2" s="67"/>
      <c r="HV2" s="67"/>
      <c r="HW2" s="67"/>
      <c r="HX2" s="67"/>
      <c r="HY2" s="67"/>
      <c r="HZ2" s="67"/>
    </row>
    <row r="3" s="30" customFormat="1" ht="22" customHeight="1" spans="1:235">
      <c r="A3" s="9" t="s">
        <v>83</v>
      </c>
      <c r="B3" s="9"/>
      <c r="C3" s="9"/>
      <c r="D3" s="9"/>
      <c r="E3" s="9"/>
      <c r="F3" s="9"/>
      <c r="G3" s="9"/>
      <c r="H3" s="9"/>
      <c r="I3" s="9"/>
      <c r="J3" s="9"/>
      <c r="K3" s="9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  <c r="AC3" s="67"/>
      <c r="AD3" s="67"/>
      <c r="AE3" s="67"/>
      <c r="AF3" s="67"/>
      <c r="AG3" s="67"/>
      <c r="AH3" s="67"/>
      <c r="AI3" s="67"/>
      <c r="AJ3" s="67"/>
      <c r="AK3" s="67"/>
      <c r="AL3" s="67"/>
      <c r="AM3" s="67"/>
      <c r="AN3" s="67"/>
      <c r="AO3" s="67"/>
      <c r="AP3" s="67"/>
      <c r="AQ3" s="67"/>
      <c r="AR3" s="67"/>
      <c r="AS3" s="67"/>
      <c r="AT3" s="67"/>
      <c r="AU3" s="67"/>
      <c r="AV3" s="67"/>
      <c r="AW3" s="67"/>
      <c r="AX3" s="67"/>
      <c r="AY3" s="67"/>
      <c r="AZ3" s="67"/>
      <c r="BA3" s="67"/>
      <c r="BB3" s="67"/>
      <c r="BC3" s="67"/>
      <c r="BD3" s="67"/>
      <c r="BE3" s="67"/>
      <c r="BF3" s="67"/>
      <c r="BG3" s="67"/>
      <c r="BH3" s="67"/>
      <c r="BI3" s="67"/>
      <c r="BJ3" s="67"/>
      <c r="BK3" s="67"/>
      <c r="BL3" s="67"/>
      <c r="BM3" s="67"/>
      <c r="BN3" s="67"/>
      <c r="BO3" s="67"/>
      <c r="BP3" s="67"/>
      <c r="BQ3" s="67"/>
      <c r="BR3" s="67"/>
      <c r="BS3" s="67"/>
      <c r="BT3" s="67"/>
      <c r="BU3" s="67"/>
      <c r="BV3" s="67"/>
      <c r="BW3" s="67"/>
      <c r="BX3" s="67"/>
      <c r="BY3" s="67"/>
      <c r="BZ3" s="67"/>
      <c r="CA3" s="67"/>
      <c r="CB3" s="67"/>
      <c r="CC3" s="67"/>
      <c r="CD3" s="67"/>
      <c r="CE3" s="67"/>
      <c r="CF3" s="67"/>
      <c r="CG3" s="67"/>
      <c r="CH3" s="67"/>
      <c r="CI3" s="67"/>
      <c r="CJ3" s="67"/>
      <c r="CK3" s="67"/>
      <c r="CL3" s="67"/>
      <c r="CM3" s="67"/>
      <c r="CN3" s="67"/>
      <c r="CO3" s="67"/>
      <c r="CP3" s="67"/>
      <c r="CQ3" s="67"/>
      <c r="CR3" s="67"/>
      <c r="CS3" s="67"/>
      <c r="CT3" s="67"/>
      <c r="CU3" s="67"/>
      <c r="CV3" s="67"/>
      <c r="CW3" s="67"/>
      <c r="CX3" s="67"/>
      <c r="CY3" s="67"/>
      <c r="CZ3" s="67"/>
      <c r="DA3" s="67"/>
      <c r="DB3" s="67"/>
      <c r="DC3" s="67"/>
      <c r="DD3" s="67"/>
      <c r="DE3" s="67"/>
      <c r="DF3" s="67"/>
      <c r="DG3" s="67"/>
      <c r="DH3" s="67"/>
      <c r="DI3" s="67"/>
      <c r="DJ3" s="67"/>
      <c r="DK3" s="67"/>
      <c r="DL3" s="67"/>
      <c r="DM3" s="67"/>
      <c r="DN3" s="67"/>
      <c r="DO3" s="67"/>
      <c r="DP3" s="67"/>
      <c r="DQ3" s="67"/>
      <c r="DR3" s="67"/>
      <c r="DS3" s="67"/>
      <c r="DT3" s="67"/>
      <c r="DU3" s="67"/>
      <c r="DV3" s="67"/>
      <c r="DW3" s="67"/>
      <c r="DX3" s="67"/>
      <c r="DY3" s="67"/>
      <c r="DZ3" s="67"/>
      <c r="EA3" s="67"/>
      <c r="EB3" s="67"/>
      <c r="EC3" s="67"/>
      <c r="ED3" s="67"/>
      <c r="EE3" s="67"/>
      <c r="EF3" s="67"/>
      <c r="EG3" s="67"/>
      <c r="EH3" s="67"/>
      <c r="EI3" s="67"/>
      <c r="EJ3" s="67"/>
      <c r="EK3" s="67"/>
      <c r="EL3" s="67"/>
      <c r="EM3" s="67"/>
      <c r="EN3" s="67"/>
      <c r="EO3" s="67"/>
      <c r="EP3" s="67"/>
      <c r="EQ3" s="67"/>
      <c r="ER3" s="67"/>
      <c r="ES3" s="67"/>
      <c r="ET3" s="67"/>
      <c r="EU3" s="67"/>
      <c r="EV3" s="67"/>
      <c r="EW3" s="67"/>
      <c r="EX3" s="67"/>
      <c r="EY3" s="67"/>
      <c r="EZ3" s="67"/>
      <c r="FA3" s="67"/>
      <c r="FB3" s="67"/>
      <c r="FC3" s="67"/>
      <c r="FD3" s="67"/>
      <c r="FE3" s="67"/>
      <c r="FF3" s="67"/>
      <c r="FG3" s="67"/>
      <c r="FH3" s="67"/>
      <c r="FI3" s="67"/>
      <c r="FJ3" s="67"/>
      <c r="FK3" s="67"/>
      <c r="FL3" s="67"/>
      <c r="FM3" s="67"/>
      <c r="FN3" s="67"/>
      <c r="FO3" s="67"/>
      <c r="FP3" s="67"/>
      <c r="FQ3" s="67"/>
      <c r="FR3" s="67"/>
      <c r="FS3" s="67"/>
      <c r="FT3" s="67"/>
      <c r="FU3" s="67"/>
      <c r="FV3" s="67"/>
      <c r="FW3" s="67"/>
      <c r="FX3" s="67"/>
      <c r="FY3" s="67"/>
      <c r="FZ3" s="67"/>
      <c r="GA3" s="67"/>
      <c r="GB3" s="67"/>
      <c r="GC3" s="67"/>
      <c r="GD3" s="67"/>
      <c r="GE3" s="67"/>
      <c r="GF3" s="67"/>
      <c r="GG3" s="67"/>
      <c r="GH3" s="67"/>
      <c r="GI3" s="67"/>
      <c r="GJ3" s="67"/>
      <c r="GK3" s="67"/>
      <c r="GL3" s="67"/>
      <c r="GM3" s="67"/>
      <c r="GN3" s="67"/>
      <c r="GO3" s="67"/>
      <c r="GP3" s="67"/>
      <c r="GQ3" s="67"/>
      <c r="GR3" s="67"/>
      <c r="GS3" s="67"/>
      <c r="GT3" s="67"/>
      <c r="GU3" s="67"/>
      <c r="GV3" s="67"/>
      <c r="GW3" s="67"/>
      <c r="GX3" s="67"/>
      <c r="GY3" s="67"/>
      <c r="GZ3" s="67"/>
      <c r="HA3" s="67"/>
      <c r="HB3" s="67"/>
      <c r="HC3" s="67"/>
      <c r="HD3" s="67"/>
      <c r="HE3" s="67"/>
      <c r="HF3" s="67"/>
      <c r="HG3" s="67"/>
      <c r="HH3" s="67"/>
      <c r="HI3" s="67"/>
      <c r="HJ3" s="67"/>
      <c r="HK3" s="67"/>
      <c r="HL3" s="67"/>
      <c r="HM3" s="67"/>
      <c r="HN3" s="67"/>
      <c r="HO3" s="67"/>
      <c r="HP3" s="67"/>
      <c r="HQ3" s="67"/>
      <c r="HR3" s="67"/>
      <c r="HS3" s="67"/>
      <c r="HT3" s="67"/>
      <c r="HU3" s="67"/>
      <c r="HV3" s="67"/>
      <c r="HW3" s="67"/>
      <c r="HX3" s="67"/>
      <c r="HY3" s="67"/>
      <c r="HZ3" s="67"/>
      <c r="IA3" s="67"/>
    </row>
    <row r="4" s="30" customFormat="1" ht="32" customHeight="1" spans="1:234">
      <c r="A4" s="10" t="s">
        <v>84</v>
      </c>
      <c r="B4" s="11" t="s">
        <v>85</v>
      </c>
      <c r="C4" s="11" t="s">
        <v>86</v>
      </c>
      <c r="D4" s="11"/>
      <c r="E4" s="11"/>
      <c r="F4" s="11"/>
      <c r="G4" s="11"/>
      <c r="H4" s="12" t="s">
        <v>87</v>
      </c>
      <c r="I4" s="11" t="s">
        <v>88</v>
      </c>
      <c r="J4" s="41" t="s">
        <v>89</v>
      </c>
      <c r="K4" s="68" t="s">
        <v>90</v>
      </c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67"/>
      <c r="Y4" s="67"/>
      <c r="Z4" s="67"/>
      <c r="AA4" s="67"/>
      <c r="AB4" s="67"/>
      <c r="AC4" s="67"/>
      <c r="AD4" s="67"/>
      <c r="AE4" s="67"/>
      <c r="AF4" s="67"/>
      <c r="AG4" s="67"/>
      <c r="AH4" s="67"/>
      <c r="AI4" s="67"/>
      <c r="AJ4" s="67"/>
      <c r="AK4" s="67"/>
      <c r="AL4" s="67"/>
      <c r="AM4" s="67"/>
      <c r="AN4" s="67"/>
      <c r="AO4" s="67"/>
      <c r="AP4" s="67"/>
      <c r="AQ4" s="67"/>
      <c r="AR4" s="67"/>
      <c r="AS4" s="67"/>
      <c r="AT4" s="67"/>
      <c r="AU4" s="67"/>
      <c r="AV4" s="67"/>
      <c r="AW4" s="67"/>
      <c r="AX4" s="67"/>
      <c r="AY4" s="67"/>
      <c r="AZ4" s="67"/>
      <c r="BA4" s="67"/>
      <c r="BB4" s="67"/>
      <c r="BC4" s="67"/>
      <c r="BD4" s="67"/>
      <c r="BE4" s="67"/>
      <c r="BF4" s="67"/>
      <c r="BG4" s="67"/>
      <c r="BH4" s="67"/>
      <c r="BI4" s="67"/>
      <c r="BJ4" s="67"/>
      <c r="BK4" s="67"/>
      <c r="BL4" s="67"/>
      <c r="BM4" s="67"/>
      <c r="BN4" s="67"/>
      <c r="BO4" s="67"/>
      <c r="BP4" s="67"/>
      <c r="BQ4" s="67"/>
      <c r="BR4" s="67"/>
      <c r="BS4" s="67"/>
      <c r="BT4" s="67"/>
      <c r="BU4" s="67"/>
      <c r="BV4" s="67"/>
      <c r="BW4" s="67"/>
      <c r="BX4" s="67"/>
      <c r="BY4" s="67"/>
      <c r="BZ4" s="67"/>
      <c r="CA4" s="67"/>
      <c r="CB4" s="67"/>
      <c r="CC4" s="67"/>
      <c r="CD4" s="67"/>
      <c r="CE4" s="67"/>
      <c r="CF4" s="67"/>
      <c r="CG4" s="67"/>
      <c r="CH4" s="67"/>
      <c r="CI4" s="67"/>
      <c r="CJ4" s="67"/>
      <c r="CK4" s="67"/>
      <c r="CL4" s="67"/>
      <c r="CM4" s="67"/>
      <c r="CN4" s="67"/>
      <c r="CO4" s="67"/>
      <c r="CP4" s="67"/>
      <c r="CQ4" s="67"/>
      <c r="CR4" s="67"/>
      <c r="CS4" s="67"/>
      <c r="CT4" s="67"/>
      <c r="CU4" s="67"/>
      <c r="CV4" s="67"/>
      <c r="CW4" s="67"/>
      <c r="CX4" s="67"/>
      <c r="CY4" s="67"/>
      <c r="CZ4" s="67"/>
      <c r="DA4" s="67"/>
      <c r="DB4" s="67"/>
      <c r="DC4" s="67"/>
      <c r="DD4" s="67"/>
      <c r="DE4" s="67"/>
      <c r="DF4" s="67"/>
      <c r="DG4" s="67"/>
      <c r="DH4" s="67"/>
      <c r="DI4" s="67"/>
      <c r="DJ4" s="67"/>
      <c r="DK4" s="67"/>
      <c r="DL4" s="67"/>
      <c r="DM4" s="67"/>
      <c r="DN4" s="67"/>
      <c r="DO4" s="67"/>
      <c r="DP4" s="67"/>
      <c r="DQ4" s="67"/>
      <c r="DR4" s="67"/>
      <c r="DS4" s="67"/>
      <c r="DT4" s="67"/>
      <c r="DU4" s="67"/>
      <c r="DV4" s="67"/>
      <c r="DW4" s="67"/>
      <c r="DX4" s="67"/>
      <c r="DY4" s="67"/>
      <c r="DZ4" s="67"/>
      <c r="EA4" s="67"/>
      <c r="EB4" s="67"/>
      <c r="EC4" s="67"/>
      <c r="ED4" s="67"/>
      <c r="EE4" s="67"/>
      <c r="EF4" s="67"/>
      <c r="EG4" s="67"/>
      <c r="EH4" s="67"/>
      <c r="EI4" s="67"/>
      <c r="EJ4" s="67"/>
      <c r="EK4" s="67"/>
      <c r="EL4" s="67"/>
      <c r="EM4" s="67"/>
      <c r="EN4" s="67"/>
      <c r="EO4" s="67"/>
      <c r="EP4" s="67"/>
      <c r="EQ4" s="67"/>
      <c r="ER4" s="67"/>
      <c r="ES4" s="67"/>
      <c r="ET4" s="67"/>
      <c r="EU4" s="67"/>
      <c r="EV4" s="67"/>
      <c r="EW4" s="67"/>
      <c r="EX4" s="67"/>
      <c r="EY4" s="67"/>
      <c r="EZ4" s="67"/>
      <c r="FA4" s="67"/>
      <c r="FB4" s="67"/>
      <c r="FC4" s="67"/>
      <c r="FD4" s="67"/>
      <c r="FE4" s="67"/>
      <c r="FF4" s="67"/>
      <c r="FG4" s="67"/>
      <c r="FH4" s="67"/>
      <c r="FI4" s="67"/>
      <c r="FJ4" s="67"/>
      <c r="FK4" s="67"/>
      <c r="FL4" s="67"/>
      <c r="FM4" s="67"/>
      <c r="FN4" s="67"/>
      <c r="FO4" s="67"/>
      <c r="FP4" s="67"/>
      <c r="FQ4" s="67"/>
      <c r="FR4" s="67"/>
      <c r="FS4" s="67"/>
      <c r="FT4" s="67"/>
      <c r="FU4" s="67"/>
      <c r="FV4" s="67"/>
      <c r="FW4" s="67"/>
      <c r="FX4" s="67"/>
      <c r="FY4" s="67"/>
      <c r="FZ4" s="67"/>
      <c r="GA4" s="67"/>
      <c r="GB4" s="67"/>
      <c r="GC4" s="67"/>
      <c r="GD4" s="67"/>
      <c r="GE4" s="67"/>
      <c r="GF4" s="67"/>
      <c r="GG4" s="67"/>
      <c r="GH4" s="67"/>
      <c r="GI4" s="67"/>
      <c r="GJ4" s="67"/>
      <c r="GK4" s="67"/>
      <c r="GL4" s="67"/>
      <c r="GM4" s="67"/>
      <c r="GN4" s="67"/>
      <c r="GO4" s="67"/>
      <c r="GP4" s="67"/>
      <c r="GQ4" s="67"/>
      <c r="GR4" s="67"/>
      <c r="GS4" s="67"/>
      <c r="GT4" s="67"/>
      <c r="GU4" s="67"/>
      <c r="GV4" s="67"/>
      <c r="GW4" s="67"/>
      <c r="GX4" s="67"/>
      <c r="GY4" s="67"/>
      <c r="GZ4" s="67"/>
      <c r="HA4" s="67"/>
      <c r="HB4" s="67"/>
      <c r="HC4" s="67"/>
      <c r="HD4" s="67"/>
      <c r="HE4" s="67"/>
      <c r="HF4" s="67"/>
      <c r="HG4" s="67"/>
      <c r="HH4" s="67"/>
      <c r="HI4" s="67"/>
      <c r="HJ4" s="67"/>
      <c r="HK4" s="67"/>
      <c r="HL4" s="67"/>
      <c r="HM4" s="67"/>
      <c r="HN4" s="67"/>
      <c r="HO4" s="67"/>
      <c r="HP4" s="67"/>
      <c r="HQ4" s="67"/>
      <c r="HR4" s="67"/>
      <c r="HS4" s="67"/>
      <c r="HT4" s="67"/>
      <c r="HU4" s="67"/>
      <c r="HV4" s="67"/>
      <c r="HW4" s="67"/>
      <c r="HX4" s="67"/>
      <c r="HY4" s="67"/>
      <c r="HZ4" s="67"/>
    </row>
    <row r="5" s="30" customFormat="1" ht="22" customHeight="1" spans="1:234">
      <c r="A5" s="10">
        <v>1</v>
      </c>
      <c r="B5" s="10" t="s">
        <v>186</v>
      </c>
      <c r="C5" s="12" t="s">
        <v>20</v>
      </c>
      <c r="D5" s="12"/>
      <c r="E5" s="12"/>
      <c r="F5" s="12"/>
      <c r="G5" s="12"/>
      <c r="H5" s="16">
        <v>16</v>
      </c>
      <c r="I5" s="12">
        <v>773</v>
      </c>
      <c r="J5" s="43">
        <f>H5*I5</f>
        <v>12368</v>
      </c>
      <c r="K5" s="72" t="s">
        <v>181</v>
      </c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7"/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/>
      <c r="BI5" s="67"/>
      <c r="BJ5" s="67"/>
      <c r="BK5" s="67"/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67"/>
      <c r="BX5" s="67"/>
      <c r="BY5" s="67"/>
      <c r="BZ5" s="67"/>
      <c r="CA5" s="67"/>
      <c r="CB5" s="67"/>
      <c r="CC5" s="67"/>
      <c r="CD5" s="67"/>
      <c r="CE5" s="67"/>
      <c r="CF5" s="67"/>
      <c r="CG5" s="67"/>
      <c r="CH5" s="67"/>
      <c r="CI5" s="67"/>
      <c r="CJ5" s="67"/>
      <c r="CK5" s="67"/>
      <c r="CL5" s="67"/>
      <c r="CM5" s="67"/>
      <c r="CN5" s="67"/>
      <c r="CO5" s="67"/>
      <c r="CP5" s="67"/>
      <c r="CQ5" s="67"/>
      <c r="CR5" s="67"/>
      <c r="CS5" s="67"/>
      <c r="CT5" s="67"/>
      <c r="CU5" s="67"/>
      <c r="CV5" s="67"/>
      <c r="CW5" s="67"/>
      <c r="CX5" s="67"/>
      <c r="CY5" s="67"/>
      <c r="CZ5" s="67"/>
      <c r="DA5" s="67"/>
      <c r="DB5" s="67"/>
      <c r="DC5" s="67"/>
      <c r="DD5" s="67"/>
      <c r="DE5" s="67"/>
      <c r="DF5" s="67"/>
      <c r="DG5" s="67"/>
      <c r="DH5" s="67"/>
      <c r="DI5" s="67"/>
      <c r="DJ5" s="67"/>
      <c r="DK5" s="67"/>
      <c r="DL5" s="67"/>
      <c r="DM5" s="67"/>
      <c r="DN5" s="67"/>
      <c r="DO5" s="67"/>
      <c r="DP5" s="67"/>
      <c r="DQ5" s="67"/>
      <c r="DR5" s="67"/>
      <c r="DS5" s="67"/>
      <c r="DT5" s="67"/>
      <c r="DU5" s="67"/>
      <c r="DV5" s="67"/>
      <c r="DW5" s="67"/>
      <c r="DX5" s="67"/>
      <c r="DY5" s="67"/>
      <c r="DZ5" s="67"/>
      <c r="EA5" s="67"/>
      <c r="EB5" s="67"/>
      <c r="EC5" s="67"/>
      <c r="ED5" s="67"/>
      <c r="EE5" s="67"/>
      <c r="EF5" s="67"/>
      <c r="EG5" s="67"/>
      <c r="EH5" s="67"/>
      <c r="EI5" s="67"/>
      <c r="EJ5" s="67"/>
      <c r="EK5" s="67"/>
      <c r="EL5" s="67"/>
      <c r="EM5" s="67"/>
      <c r="EN5" s="67"/>
      <c r="EO5" s="67"/>
      <c r="EP5" s="67"/>
      <c r="EQ5" s="67"/>
      <c r="ER5" s="67"/>
      <c r="ES5" s="67"/>
      <c r="ET5" s="67"/>
      <c r="EU5" s="67"/>
      <c r="EV5" s="67"/>
      <c r="EW5" s="67"/>
      <c r="EX5" s="67"/>
      <c r="EY5" s="67"/>
      <c r="EZ5" s="67"/>
      <c r="FA5" s="67"/>
      <c r="FB5" s="67"/>
      <c r="FC5" s="67"/>
      <c r="FD5" s="67"/>
      <c r="FE5" s="67"/>
      <c r="FF5" s="67"/>
      <c r="FG5" s="67"/>
      <c r="FH5" s="67"/>
      <c r="FI5" s="67"/>
      <c r="FJ5" s="67"/>
      <c r="FK5" s="67"/>
      <c r="FL5" s="67"/>
      <c r="FM5" s="67"/>
      <c r="FN5" s="67"/>
      <c r="FO5" s="67"/>
      <c r="FP5" s="67"/>
      <c r="FQ5" s="67"/>
      <c r="FR5" s="67"/>
      <c r="FS5" s="67"/>
      <c r="FT5" s="67"/>
      <c r="FU5" s="67"/>
      <c r="FV5" s="67"/>
      <c r="FW5" s="67"/>
      <c r="FX5" s="67"/>
      <c r="FY5" s="67"/>
      <c r="FZ5" s="67"/>
      <c r="GA5" s="67"/>
      <c r="GB5" s="67"/>
      <c r="GC5" s="67"/>
      <c r="GD5" s="67"/>
      <c r="GE5" s="67"/>
      <c r="GF5" s="67"/>
      <c r="GG5" s="67"/>
      <c r="GH5" s="67"/>
      <c r="GI5" s="67"/>
      <c r="GJ5" s="67"/>
      <c r="GK5" s="67"/>
      <c r="GL5" s="67"/>
      <c r="GM5" s="67"/>
      <c r="GN5" s="67"/>
      <c r="GO5" s="67"/>
      <c r="GP5" s="67"/>
      <c r="GQ5" s="67"/>
      <c r="GR5" s="67"/>
      <c r="GS5" s="67"/>
      <c r="GT5" s="67"/>
      <c r="GU5" s="67"/>
      <c r="GV5" s="67"/>
      <c r="GW5" s="67"/>
      <c r="GX5" s="67"/>
      <c r="GY5" s="67"/>
      <c r="GZ5" s="67"/>
      <c r="HA5" s="67"/>
      <c r="HB5" s="67"/>
      <c r="HC5" s="67"/>
      <c r="HD5" s="67"/>
      <c r="HE5" s="67"/>
      <c r="HF5" s="67"/>
      <c r="HG5" s="67"/>
      <c r="HH5" s="67"/>
      <c r="HI5" s="67"/>
      <c r="HJ5" s="67"/>
      <c r="HK5" s="67"/>
      <c r="HL5" s="67"/>
      <c r="HM5" s="67"/>
      <c r="HN5" s="67"/>
      <c r="HO5" s="67"/>
      <c r="HP5" s="67"/>
      <c r="HQ5" s="67"/>
      <c r="HR5" s="67"/>
      <c r="HS5" s="67"/>
      <c r="HT5" s="67"/>
      <c r="HU5" s="67"/>
      <c r="HV5" s="67"/>
      <c r="HW5" s="67"/>
      <c r="HX5" s="67"/>
      <c r="HY5" s="67"/>
      <c r="HZ5" s="67"/>
    </row>
    <row r="6" s="30" customFormat="1" ht="22" customHeight="1" spans="1:234">
      <c r="A6" s="10">
        <v>2</v>
      </c>
      <c r="B6" s="10" t="s">
        <v>187</v>
      </c>
      <c r="C6" s="12" t="s">
        <v>20</v>
      </c>
      <c r="D6" s="12"/>
      <c r="E6" s="12"/>
      <c r="F6" s="12"/>
      <c r="G6" s="12"/>
      <c r="H6" s="16">
        <v>16</v>
      </c>
      <c r="I6" s="12">
        <v>773</v>
      </c>
      <c r="J6" s="43">
        <f>H6*I6</f>
        <v>12368</v>
      </c>
      <c r="K6" s="72" t="s">
        <v>181</v>
      </c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67"/>
      <c r="AE6" s="67"/>
      <c r="AF6" s="67"/>
      <c r="AG6" s="67"/>
      <c r="AH6" s="67"/>
      <c r="AI6" s="67"/>
      <c r="AJ6" s="67"/>
      <c r="AK6" s="67"/>
      <c r="AL6" s="67"/>
      <c r="AM6" s="67"/>
      <c r="AN6" s="67"/>
      <c r="AO6" s="67"/>
      <c r="AP6" s="67"/>
      <c r="AQ6" s="67"/>
      <c r="AR6" s="67"/>
      <c r="AS6" s="67"/>
      <c r="AT6" s="67"/>
      <c r="AU6" s="67"/>
      <c r="AV6" s="67"/>
      <c r="AW6" s="67"/>
      <c r="AX6" s="67"/>
      <c r="AY6" s="67"/>
      <c r="AZ6" s="67"/>
      <c r="BA6" s="67"/>
      <c r="BB6" s="67"/>
      <c r="BC6" s="67"/>
      <c r="BD6" s="67"/>
      <c r="BE6" s="67"/>
      <c r="BF6" s="67"/>
      <c r="BG6" s="67"/>
      <c r="BH6" s="67"/>
      <c r="BI6" s="67"/>
      <c r="BJ6" s="67"/>
      <c r="BK6" s="67"/>
      <c r="BL6" s="67"/>
      <c r="BM6" s="67"/>
      <c r="BN6" s="67"/>
      <c r="BO6" s="67"/>
      <c r="BP6" s="67"/>
      <c r="BQ6" s="67"/>
      <c r="BR6" s="67"/>
      <c r="BS6" s="67"/>
      <c r="BT6" s="67"/>
      <c r="BU6" s="67"/>
      <c r="BV6" s="67"/>
      <c r="BW6" s="67"/>
      <c r="BX6" s="67"/>
      <c r="BY6" s="67"/>
      <c r="BZ6" s="67"/>
      <c r="CA6" s="67"/>
      <c r="CB6" s="67"/>
      <c r="CC6" s="67"/>
      <c r="CD6" s="67"/>
      <c r="CE6" s="67"/>
      <c r="CF6" s="67"/>
      <c r="CG6" s="67"/>
      <c r="CH6" s="67"/>
      <c r="CI6" s="67"/>
      <c r="CJ6" s="67"/>
      <c r="CK6" s="67"/>
      <c r="CL6" s="67"/>
      <c r="CM6" s="67"/>
      <c r="CN6" s="67"/>
      <c r="CO6" s="67"/>
      <c r="CP6" s="67"/>
      <c r="CQ6" s="67"/>
      <c r="CR6" s="67"/>
      <c r="CS6" s="67"/>
      <c r="CT6" s="67"/>
      <c r="CU6" s="67"/>
      <c r="CV6" s="67"/>
      <c r="CW6" s="67"/>
      <c r="CX6" s="67"/>
      <c r="CY6" s="67"/>
      <c r="CZ6" s="67"/>
      <c r="DA6" s="67"/>
      <c r="DB6" s="67"/>
      <c r="DC6" s="67"/>
      <c r="DD6" s="67"/>
      <c r="DE6" s="67"/>
      <c r="DF6" s="67"/>
      <c r="DG6" s="67"/>
      <c r="DH6" s="67"/>
      <c r="DI6" s="67"/>
      <c r="DJ6" s="67"/>
      <c r="DK6" s="67"/>
      <c r="DL6" s="67"/>
      <c r="DM6" s="67"/>
      <c r="DN6" s="67"/>
      <c r="DO6" s="67"/>
      <c r="DP6" s="67"/>
      <c r="DQ6" s="67"/>
      <c r="DR6" s="67"/>
      <c r="DS6" s="67"/>
      <c r="DT6" s="67"/>
      <c r="DU6" s="67"/>
      <c r="DV6" s="67"/>
      <c r="DW6" s="67"/>
      <c r="DX6" s="67"/>
      <c r="DY6" s="67"/>
      <c r="DZ6" s="67"/>
      <c r="EA6" s="67"/>
      <c r="EB6" s="67"/>
      <c r="EC6" s="67"/>
      <c r="ED6" s="67"/>
      <c r="EE6" s="67"/>
      <c r="EF6" s="67"/>
      <c r="EG6" s="67"/>
      <c r="EH6" s="67"/>
      <c r="EI6" s="67"/>
      <c r="EJ6" s="67"/>
      <c r="EK6" s="67"/>
      <c r="EL6" s="67"/>
      <c r="EM6" s="67"/>
      <c r="EN6" s="67"/>
      <c r="EO6" s="67"/>
      <c r="EP6" s="67"/>
      <c r="EQ6" s="67"/>
      <c r="ER6" s="67"/>
      <c r="ES6" s="67"/>
      <c r="ET6" s="67"/>
      <c r="EU6" s="67"/>
      <c r="EV6" s="67"/>
      <c r="EW6" s="67"/>
      <c r="EX6" s="67"/>
      <c r="EY6" s="67"/>
      <c r="EZ6" s="67"/>
      <c r="FA6" s="67"/>
      <c r="FB6" s="67"/>
      <c r="FC6" s="67"/>
      <c r="FD6" s="67"/>
      <c r="FE6" s="67"/>
      <c r="FF6" s="67"/>
      <c r="FG6" s="67"/>
      <c r="FH6" s="67"/>
      <c r="FI6" s="67"/>
      <c r="FJ6" s="67"/>
      <c r="FK6" s="67"/>
      <c r="FL6" s="67"/>
      <c r="FM6" s="67"/>
      <c r="FN6" s="67"/>
      <c r="FO6" s="67"/>
      <c r="FP6" s="67"/>
      <c r="FQ6" s="67"/>
      <c r="FR6" s="67"/>
      <c r="FS6" s="67"/>
      <c r="FT6" s="67"/>
      <c r="FU6" s="67"/>
      <c r="FV6" s="67"/>
      <c r="FW6" s="67"/>
      <c r="FX6" s="67"/>
      <c r="FY6" s="67"/>
      <c r="FZ6" s="67"/>
      <c r="GA6" s="67"/>
      <c r="GB6" s="67"/>
      <c r="GC6" s="67"/>
      <c r="GD6" s="67"/>
      <c r="GE6" s="67"/>
      <c r="GF6" s="67"/>
      <c r="GG6" s="67"/>
      <c r="GH6" s="67"/>
      <c r="GI6" s="67"/>
      <c r="GJ6" s="67"/>
      <c r="GK6" s="67"/>
      <c r="GL6" s="67"/>
      <c r="GM6" s="67"/>
      <c r="GN6" s="67"/>
      <c r="GO6" s="67"/>
      <c r="GP6" s="67"/>
      <c r="GQ6" s="67"/>
      <c r="GR6" s="67"/>
      <c r="GS6" s="67"/>
      <c r="GT6" s="67"/>
      <c r="GU6" s="67"/>
      <c r="GV6" s="67"/>
      <c r="GW6" s="67"/>
      <c r="GX6" s="67"/>
      <c r="GY6" s="67"/>
      <c r="GZ6" s="67"/>
      <c r="HA6" s="67"/>
      <c r="HB6" s="67"/>
      <c r="HC6" s="67"/>
      <c r="HD6" s="67"/>
      <c r="HE6" s="67"/>
      <c r="HF6" s="67"/>
      <c r="HG6" s="67"/>
      <c r="HH6" s="67"/>
      <c r="HI6" s="67"/>
      <c r="HJ6" s="67"/>
      <c r="HK6" s="67"/>
      <c r="HL6" s="67"/>
      <c r="HM6" s="67"/>
      <c r="HN6" s="67"/>
      <c r="HO6" s="67"/>
      <c r="HP6" s="67"/>
      <c r="HQ6" s="67"/>
      <c r="HR6" s="67"/>
      <c r="HS6" s="67"/>
      <c r="HT6" s="67"/>
      <c r="HU6" s="67"/>
      <c r="HV6" s="67"/>
      <c r="HW6" s="67"/>
      <c r="HX6" s="67"/>
      <c r="HY6" s="67"/>
      <c r="HZ6" s="67"/>
    </row>
    <row r="7" s="30" customFormat="1" ht="22" customHeight="1" spans="1:234">
      <c r="A7" s="10"/>
      <c r="B7" s="10"/>
      <c r="C7" s="9" t="s">
        <v>99</v>
      </c>
      <c r="D7" s="9"/>
      <c r="E7" s="9"/>
      <c r="F7" s="9"/>
      <c r="G7" s="9"/>
      <c r="H7" s="16">
        <f>SUM(H5:H6)</f>
        <v>32</v>
      </c>
      <c r="I7" s="12"/>
      <c r="J7" s="43">
        <f>SUM(J5:J6)</f>
        <v>24736</v>
      </c>
      <c r="K7" s="68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67"/>
      <c r="Y7" s="67"/>
      <c r="Z7" s="67"/>
      <c r="AA7" s="67"/>
      <c r="AB7" s="67"/>
      <c r="AC7" s="67"/>
      <c r="AD7" s="67"/>
      <c r="AE7" s="67"/>
      <c r="AF7" s="67"/>
      <c r="AG7" s="67"/>
      <c r="AH7" s="67"/>
      <c r="AI7" s="67"/>
      <c r="AJ7" s="67"/>
      <c r="AK7" s="67"/>
      <c r="AL7" s="67"/>
      <c r="AM7" s="67"/>
      <c r="AN7" s="67"/>
      <c r="AO7" s="67"/>
      <c r="AP7" s="67"/>
      <c r="AQ7" s="67"/>
      <c r="AR7" s="67"/>
      <c r="AS7" s="67"/>
      <c r="AT7" s="67"/>
      <c r="AU7" s="67"/>
      <c r="AV7" s="67"/>
      <c r="AW7" s="67"/>
      <c r="AX7" s="67"/>
      <c r="AY7" s="67"/>
      <c r="AZ7" s="67"/>
      <c r="BA7" s="67"/>
      <c r="BB7" s="67"/>
      <c r="BC7" s="67"/>
      <c r="BD7" s="67"/>
      <c r="BE7" s="67"/>
      <c r="BF7" s="67"/>
      <c r="BG7" s="67"/>
      <c r="BH7" s="67"/>
      <c r="BI7" s="67"/>
      <c r="BJ7" s="67"/>
      <c r="BK7" s="67"/>
      <c r="BL7" s="67"/>
      <c r="BM7" s="67"/>
      <c r="BN7" s="67"/>
      <c r="BO7" s="67"/>
      <c r="BP7" s="67"/>
      <c r="BQ7" s="67"/>
      <c r="BR7" s="67"/>
      <c r="BS7" s="67"/>
      <c r="BT7" s="67"/>
      <c r="BU7" s="67"/>
      <c r="BV7" s="67"/>
      <c r="BW7" s="67"/>
      <c r="BX7" s="67"/>
      <c r="BY7" s="67"/>
      <c r="BZ7" s="67"/>
      <c r="CA7" s="67"/>
      <c r="CB7" s="67"/>
      <c r="CC7" s="67"/>
      <c r="CD7" s="67"/>
      <c r="CE7" s="67"/>
      <c r="CF7" s="67"/>
      <c r="CG7" s="67"/>
      <c r="CH7" s="67"/>
      <c r="CI7" s="67"/>
      <c r="CJ7" s="67"/>
      <c r="CK7" s="67"/>
      <c r="CL7" s="67"/>
      <c r="CM7" s="67"/>
      <c r="CN7" s="67"/>
      <c r="CO7" s="67"/>
      <c r="CP7" s="67"/>
      <c r="CQ7" s="67"/>
      <c r="CR7" s="67"/>
      <c r="CS7" s="67"/>
      <c r="CT7" s="67"/>
      <c r="CU7" s="67"/>
      <c r="CV7" s="67"/>
      <c r="CW7" s="67"/>
      <c r="CX7" s="67"/>
      <c r="CY7" s="67"/>
      <c r="CZ7" s="67"/>
      <c r="DA7" s="67"/>
      <c r="DB7" s="67"/>
      <c r="DC7" s="67"/>
      <c r="DD7" s="67"/>
      <c r="DE7" s="67"/>
      <c r="DF7" s="67"/>
      <c r="DG7" s="67"/>
      <c r="DH7" s="67"/>
      <c r="DI7" s="67"/>
      <c r="DJ7" s="67"/>
      <c r="DK7" s="67"/>
      <c r="DL7" s="67"/>
      <c r="DM7" s="67"/>
      <c r="DN7" s="67"/>
      <c r="DO7" s="67"/>
      <c r="DP7" s="67"/>
      <c r="DQ7" s="67"/>
      <c r="DR7" s="67"/>
      <c r="DS7" s="67"/>
      <c r="DT7" s="67"/>
      <c r="DU7" s="67"/>
      <c r="DV7" s="67"/>
      <c r="DW7" s="67"/>
      <c r="DX7" s="67"/>
      <c r="DY7" s="67"/>
      <c r="DZ7" s="67"/>
      <c r="EA7" s="67"/>
      <c r="EB7" s="67"/>
      <c r="EC7" s="67"/>
      <c r="ED7" s="67"/>
      <c r="EE7" s="67"/>
      <c r="EF7" s="67"/>
      <c r="EG7" s="67"/>
      <c r="EH7" s="67"/>
      <c r="EI7" s="67"/>
      <c r="EJ7" s="67"/>
      <c r="EK7" s="67"/>
      <c r="EL7" s="67"/>
      <c r="EM7" s="67"/>
      <c r="EN7" s="67"/>
      <c r="EO7" s="67"/>
      <c r="EP7" s="67"/>
      <c r="EQ7" s="67"/>
      <c r="ER7" s="67"/>
      <c r="ES7" s="67"/>
      <c r="ET7" s="67"/>
      <c r="EU7" s="67"/>
      <c r="EV7" s="67"/>
      <c r="EW7" s="67"/>
      <c r="EX7" s="67"/>
      <c r="EY7" s="67"/>
      <c r="EZ7" s="67"/>
      <c r="FA7" s="67"/>
      <c r="FB7" s="67"/>
      <c r="FC7" s="67"/>
      <c r="FD7" s="67"/>
      <c r="FE7" s="67"/>
      <c r="FF7" s="67"/>
      <c r="FG7" s="67"/>
      <c r="FH7" s="67"/>
      <c r="FI7" s="67"/>
      <c r="FJ7" s="67"/>
      <c r="FK7" s="67"/>
      <c r="FL7" s="67"/>
      <c r="FM7" s="67"/>
      <c r="FN7" s="67"/>
      <c r="FO7" s="67"/>
      <c r="FP7" s="67"/>
      <c r="FQ7" s="67"/>
      <c r="FR7" s="67"/>
      <c r="FS7" s="67"/>
      <c r="FT7" s="67"/>
      <c r="FU7" s="67"/>
      <c r="FV7" s="67"/>
      <c r="FW7" s="67"/>
      <c r="FX7" s="67"/>
      <c r="FY7" s="67"/>
      <c r="FZ7" s="67"/>
      <c r="GA7" s="67"/>
      <c r="GB7" s="67"/>
      <c r="GC7" s="67"/>
      <c r="GD7" s="67"/>
      <c r="GE7" s="67"/>
      <c r="GF7" s="67"/>
      <c r="GG7" s="67"/>
      <c r="GH7" s="67"/>
      <c r="GI7" s="67"/>
      <c r="GJ7" s="67"/>
      <c r="GK7" s="67"/>
      <c r="GL7" s="67"/>
      <c r="GM7" s="67"/>
      <c r="GN7" s="67"/>
      <c r="GO7" s="67"/>
      <c r="GP7" s="67"/>
      <c r="GQ7" s="67"/>
      <c r="GR7" s="67"/>
      <c r="GS7" s="67"/>
      <c r="GT7" s="67"/>
      <c r="GU7" s="67"/>
      <c r="GV7" s="67"/>
      <c r="GW7" s="67"/>
      <c r="GX7" s="67"/>
      <c r="GY7" s="67"/>
      <c r="GZ7" s="67"/>
      <c r="HA7" s="67"/>
      <c r="HB7" s="67"/>
      <c r="HC7" s="67"/>
      <c r="HD7" s="67"/>
      <c r="HE7" s="67"/>
      <c r="HF7" s="67"/>
      <c r="HG7" s="67"/>
      <c r="HH7" s="67"/>
      <c r="HI7" s="67"/>
      <c r="HJ7" s="67"/>
      <c r="HK7" s="67"/>
      <c r="HL7" s="67"/>
      <c r="HM7" s="67"/>
      <c r="HN7" s="67"/>
      <c r="HO7" s="67"/>
      <c r="HP7" s="67"/>
      <c r="HQ7" s="67"/>
      <c r="HR7" s="67"/>
      <c r="HS7" s="67"/>
      <c r="HT7" s="67"/>
      <c r="HU7" s="67"/>
      <c r="HV7" s="67"/>
      <c r="HW7" s="67"/>
      <c r="HX7" s="67"/>
      <c r="HY7" s="67"/>
      <c r="HZ7" s="67"/>
    </row>
    <row r="8" s="59" customFormat="1" ht="22" customHeight="1" spans="1:11">
      <c r="A8" s="6" t="s">
        <v>138</v>
      </c>
      <c r="B8" s="6"/>
      <c r="C8" s="6"/>
      <c r="D8" s="6"/>
      <c r="E8" s="6"/>
      <c r="F8" s="6"/>
      <c r="G8" s="6"/>
      <c r="H8" s="6"/>
      <c r="I8" s="6"/>
      <c r="J8" s="6"/>
      <c r="K8" s="6"/>
    </row>
    <row r="9" s="30" customFormat="1" ht="22" customHeight="1" spans="1:11">
      <c r="A9" s="10" t="s">
        <v>101</v>
      </c>
      <c r="B9" s="11" t="s">
        <v>102</v>
      </c>
      <c r="C9" s="16" t="s">
        <v>103</v>
      </c>
      <c r="D9" s="16"/>
      <c r="E9" s="16"/>
      <c r="F9" s="16"/>
      <c r="G9" s="16" t="s">
        <v>104</v>
      </c>
      <c r="H9" s="12" t="s">
        <v>105</v>
      </c>
      <c r="I9" s="11" t="s">
        <v>88</v>
      </c>
      <c r="J9" s="41" t="s">
        <v>89</v>
      </c>
      <c r="K9" s="10" t="s">
        <v>106</v>
      </c>
    </row>
    <row r="10" s="30" customFormat="1" ht="22" customHeight="1" spans="1:234">
      <c r="A10" s="6">
        <v>1</v>
      </c>
      <c r="B10" s="75" t="s">
        <v>183</v>
      </c>
      <c r="C10" s="75" t="s">
        <v>184</v>
      </c>
      <c r="D10" s="10"/>
      <c r="E10" s="10"/>
      <c r="F10" s="10"/>
      <c r="G10" s="16"/>
      <c r="H10" s="69"/>
      <c r="I10" s="73"/>
      <c r="J10" s="40">
        <v>580</v>
      </c>
      <c r="K10" s="74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67"/>
      <c r="Y10" s="67"/>
      <c r="Z10" s="67"/>
      <c r="AA10" s="67"/>
      <c r="AB10" s="67"/>
      <c r="AC10" s="67"/>
      <c r="AD10" s="67"/>
      <c r="AE10" s="67"/>
      <c r="AF10" s="67"/>
      <c r="AG10" s="67"/>
      <c r="AH10" s="67"/>
      <c r="AI10" s="67"/>
      <c r="AJ10" s="67"/>
      <c r="AK10" s="67"/>
      <c r="AL10" s="67"/>
      <c r="AM10" s="67"/>
      <c r="AN10" s="67"/>
      <c r="AO10" s="67"/>
      <c r="AP10" s="67"/>
      <c r="AQ10" s="67"/>
      <c r="AR10" s="67"/>
      <c r="AS10" s="67"/>
      <c r="AT10" s="67"/>
      <c r="AU10" s="67"/>
      <c r="AV10" s="67"/>
      <c r="AW10" s="67"/>
      <c r="AX10" s="67"/>
      <c r="AY10" s="67"/>
      <c r="AZ10" s="67"/>
      <c r="BA10" s="67"/>
      <c r="BB10" s="67"/>
      <c r="BC10" s="67"/>
      <c r="BD10" s="67"/>
      <c r="BE10" s="67"/>
      <c r="BF10" s="67"/>
      <c r="BG10" s="67"/>
      <c r="BH10" s="67"/>
      <c r="BI10" s="67"/>
      <c r="BJ10" s="67"/>
      <c r="BK10" s="67"/>
      <c r="BL10" s="67"/>
      <c r="BM10" s="67"/>
      <c r="BN10" s="67"/>
      <c r="BO10" s="67"/>
      <c r="BP10" s="67"/>
      <c r="BQ10" s="67"/>
      <c r="BR10" s="67"/>
      <c r="BS10" s="67"/>
      <c r="BT10" s="67"/>
      <c r="BU10" s="67"/>
      <c r="BV10" s="67"/>
      <c r="BW10" s="67"/>
      <c r="BX10" s="67"/>
      <c r="BY10" s="67"/>
      <c r="BZ10" s="67"/>
      <c r="CA10" s="67"/>
      <c r="CB10" s="67"/>
      <c r="CC10" s="67"/>
      <c r="CD10" s="67"/>
      <c r="CE10" s="67"/>
      <c r="CF10" s="67"/>
      <c r="CG10" s="67"/>
      <c r="CH10" s="67"/>
      <c r="CI10" s="67"/>
      <c r="CJ10" s="67"/>
      <c r="CK10" s="67"/>
      <c r="CL10" s="67"/>
      <c r="CM10" s="67"/>
      <c r="CN10" s="67"/>
      <c r="CO10" s="67"/>
      <c r="CP10" s="67"/>
      <c r="CQ10" s="67"/>
      <c r="CR10" s="67"/>
      <c r="CS10" s="67"/>
      <c r="CT10" s="67"/>
      <c r="CU10" s="67"/>
      <c r="CV10" s="67"/>
      <c r="CW10" s="67"/>
      <c r="CX10" s="67"/>
      <c r="CY10" s="67"/>
      <c r="CZ10" s="67"/>
      <c r="DA10" s="67"/>
      <c r="DB10" s="67"/>
      <c r="DC10" s="67"/>
      <c r="DD10" s="67"/>
      <c r="DE10" s="67"/>
      <c r="DF10" s="67"/>
      <c r="DG10" s="67"/>
      <c r="DH10" s="67"/>
      <c r="DI10" s="67"/>
      <c r="DJ10" s="67"/>
      <c r="DK10" s="67"/>
      <c r="DL10" s="67"/>
      <c r="DM10" s="67"/>
      <c r="DN10" s="67"/>
      <c r="DO10" s="67"/>
      <c r="DP10" s="67"/>
      <c r="DQ10" s="67"/>
      <c r="DR10" s="67"/>
      <c r="DS10" s="67"/>
      <c r="DT10" s="67"/>
      <c r="DU10" s="67"/>
      <c r="DV10" s="67"/>
      <c r="DW10" s="67"/>
      <c r="DX10" s="67"/>
      <c r="DY10" s="67"/>
      <c r="DZ10" s="67"/>
      <c r="EA10" s="67"/>
      <c r="EB10" s="67"/>
      <c r="EC10" s="67"/>
      <c r="ED10" s="67"/>
      <c r="EE10" s="67"/>
      <c r="EF10" s="67"/>
      <c r="EG10" s="67"/>
      <c r="EH10" s="67"/>
      <c r="EI10" s="67"/>
      <c r="EJ10" s="67"/>
      <c r="EK10" s="67"/>
      <c r="EL10" s="67"/>
      <c r="EM10" s="67"/>
      <c r="EN10" s="67"/>
      <c r="EO10" s="67"/>
      <c r="EP10" s="67"/>
      <c r="EQ10" s="67"/>
      <c r="ER10" s="67"/>
      <c r="ES10" s="67"/>
      <c r="ET10" s="67"/>
      <c r="EU10" s="67"/>
      <c r="EV10" s="67"/>
      <c r="EW10" s="67"/>
      <c r="EX10" s="67"/>
      <c r="EY10" s="67"/>
      <c r="EZ10" s="67"/>
      <c r="FA10" s="67"/>
      <c r="FB10" s="67"/>
      <c r="FC10" s="67"/>
      <c r="FD10" s="67"/>
      <c r="FE10" s="67"/>
      <c r="FF10" s="67"/>
      <c r="FG10" s="67"/>
      <c r="FH10" s="67"/>
      <c r="FI10" s="67"/>
      <c r="FJ10" s="67"/>
      <c r="FK10" s="67"/>
      <c r="FL10" s="67"/>
      <c r="FM10" s="67"/>
      <c r="FN10" s="67"/>
      <c r="FO10" s="67"/>
      <c r="FP10" s="67"/>
      <c r="FQ10" s="67"/>
      <c r="FR10" s="67"/>
      <c r="FS10" s="67"/>
      <c r="FT10" s="67"/>
      <c r="FU10" s="67"/>
      <c r="FV10" s="67"/>
      <c r="FW10" s="67"/>
      <c r="FX10" s="67"/>
      <c r="FY10" s="67"/>
      <c r="FZ10" s="67"/>
      <c r="GA10" s="67"/>
      <c r="GB10" s="67"/>
      <c r="GC10" s="67"/>
      <c r="GD10" s="67"/>
      <c r="GE10" s="67"/>
      <c r="GF10" s="67"/>
      <c r="GG10" s="67"/>
      <c r="GH10" s="67"/>
      <c r="GI10" s="67"/>
      <c r="GJ10" s="67"/>
      <c r="GK10" s="67"/>
      <c r="GL10" s="67"/>
      <c r="GM10" s="67"/>
      <c r="GN10" s="67"/>
      <c r="GO10" s="67"/>
      <c r="GP10" s="67"/>
      <c r="GQ10" s="67"/>
      <c r="GR10" s="67"/>
      <c r="GS10" s="67"/>
      <c r="GT10" s="67"/>
      <c r="GU10" s="67"/>
      <c r="GV10" s="67"/>
      <c r="GW10" s="67"/>
      <c r="GX10" s="67"/>
      <c r="GY10" s="67"/>
      <c r="GZ10" s="67"/>
      <c r="HA10" s="67"/>
      <c r="HB10" s="67"/>
      <c r="HC10" s="67"/>
      <c r="HD10" s="67"/>
      <c r="HE10" s="67"/>
      <c r="HF10" s="67"/>
      <c r="HG10" s="67"/>
      <c r="HH10" s="67"/>
      <c r="HI10" s="67"/>
      <c r="HJ10" s="67"/>
      <c r="HK10" s="67"/>
      <c r="HL10" s="67"/>
      <c r="HM10" s="67"/>
      <c r="HN10" s="67"/>
      <c r="HO10" s="67"/>
      <c r="HP10" s="67"/>
      <c r="HQ10" s="67"/>
      <c r="HR10" s="67"/>
      <c r="HS10" s="67"/>
      <c r="HT10" s="67"/>
      <c r="HU10" s="67"/>
      <c r="HV10" s="67"/>
      <c r="HW10" s="67"/>
      <c r="HX10" s="67"/>
      <c r="HY10" s="67"/>
      <c r="HZ10" s="67"/>
    </row>
    <row r="11" s="30" customFormat="1" ht="22" customHeight="1" spans="1:11">
      <c r="A11" s="10"/>
      <c r="B11" s="9" t="s">
        <v>99</v>
      </c>
      <c r="C11" s="9"/>
      <c r="D11" s="9"/>
      <c r="E11" s="9"/>
      <c r="F11" s="9"/>
      <c r="G11" s="12"/>
      <c r="H11" s="12"/>
      <c r="I11" s="12"/>
      <c r="J11" s="40"/>
      <c r="K11" s="10"/>
    </row>
    <row r="12" s="30" customFormat="1" ht="18" customHeight="1" spans="1:11">
      <c r="A12" s="10"/>
      <c r="B12" s="88" t="s">
        <v>115</v>
      </c>
      <c r="C12" s="88"/>
      <c r="D12" s="88"/>
      <c r="E12" s="88"/>
      <c r="F12" s="88"/>
      <c r="G12" s="29"/>
      <c r="H12" s="29"/>
      <c r="I12" s="12"/>
      <c r="J12" s="40">
        <f>J10+J7</f>
        <v>25316</v>
      </c>
      <c r="K12" s="10"/>
    </row>
    <row r="13" s="30" customFormat="1" ht="30" customHeight="1" spans="3:10">
      <c r="C13" s="31"/>
      <c r="D13" s="32"/>
      <c r="E13" s="32"/>
      <c r="F13" s="32"/>
      <c r="G13" s="33" t="s">
        <v>116</v>
      </c>
      <c r="H13" s="33"/>
      <c r="I13" s="33"/>
      <c r="J13" s="33"/>
    </row>
    <row r="14" s="30" customFormat="1" ht="26" customHeight="1" spans="2:10">
      <c r="B14" s="34"/>
      <c r="C14" s="35"/>
      <c r="D14" s="36"/>
      <c r="E14" s="36"/>
      <c r="F14" s="36"/>
      <c r="G14" s="37">
        <v>44770</v>
      </c>
      <c r="H14" s="37"/>
      <c r="I14" s="37"/>
      <c r="J14" s="37"/>
    </row>
    <row r="15" s="30" customFormat="1" ht="25" customHeight="1" spans="4:9">
      <c r="D15" s="60"/>
      <c r="E15" s="60"/>
      <c r="F15" s="60"/>
      <c r="G15" s="60"/>
      <c r="H15" s="60"/>
      <c r="I15" s="61"/>
    </row>
    <row r="16" s="30" customFormat="1" ht="24" customHeight="1" spans="4:9">
      <c r="D16" s="60"/>
      <c r="E16" s="60"/>
      <c r="F16" s="60"/>
      <c r="G16" s="60"/>
      <c r="H16" s="60"/>
      <c r="I16" s="61"/>
    </row>
  </sheetData>
  <mergeCells count="17">
    <mergeCell ref="A1:K1"/>
    <mergeCell ref="E2:F2"/>
    <mergeCell ref="H2:I2"/>
    <mergeCell ref="A3:K3"/>
    <mergeCell ref="C4:G4"/>
    <mergeCell ref="C5:G5"/>
    <mergeCell ref="C6:G6"/>
    <mergeCell ref="C7:G7"/>
    <mergeCell ref="A8:K8"/>
    <mergeCell ref="C9:F9"/>
    <mergeCell ref="C10:F10"/>
    <mergeCell ref="B11:F11"/>
    <mergeCell ref="B12:F12"/>
    <mergeCell ref="C13:D13"/>
    <mergeCell ref="G13:J13"/>
    <mergeCell ref="C14:D14"/>
    <mergeCell ref="G14:J14"/>
  </mergeCells>
  <printOptions horizontalCentered="1"/>
  <pageMargins left="0.314583333333333" right="0.314583333333333" top="0.786805555555556" bottom="0.708333333333333" header="0.5" footer="0.5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78</vt:i4>
      </vt:variant>
    </vt:vector>
  </HeadingPairs>
  <TitlesOfParts>
    <vt:vector size="78" baseType="lpstr">
      <vt:lpstr>汇总表</vt:lpstr>
      <vt:lpstr>邓长兵1</vt:lpstr>
      <vt:lpstr>丁尚斌2</vt:lpstr>
      <vt:lpstr>邓依正3</vt:lpstr>
      <vt:lpstr>邓小云4</vt:lpstr>
      <vt:lpstr>邓艳兵5</vt:lpstr>
      <vt:lpstr>马辔市村委6</vt:lpstr>
      <vt:lpstr>邓建云7</vt:lpstr>
      <vt:lpstr>谌进红8</vt:lpstr>
      <vt:lpstr>邓国辉9</vt:lpstr>
      <vt:lpstr>邓又辉10</vt:lpstr>
      <vt:lpstr>邓胡苗 11</vt:lpstr>
      <vt:lpstr>刘烈洲 12</vt:lpstr>
      <vt:lpstr>刘超生13</vt:lpstr>
      <vt:lpstr>刘超标 14</vt:lpstr>
      <vt:lpstr>刘贵周 15</vt:lpstr>
      <vt:lpstr>刘神洲 16</vt:lpstr>
      <vt:lpstr>刘国玉 17</vt:lpstr>
      <vt:lpstr>邓立新 18</vt:lpstr>
      <vt:lpstr>邓郑洲 19</vt:lpstr>
      <vt:lpstr>邓梦飞 20</vt:lpstr>
      <vt:lpstr>刘千红21</vt:lpstr>
      <vt:lpstr>刘美红22</vt:lpstr>
      <vt:lpstr>邓长军23</vt:lpstr>
      <vt:lpstr>王美亚24</vt:lpstr>
      <vt:lpstr>邓芳琴25</vt:lpstr>
      <vt:lpstr>邓佳苗26</vt:lpstr>
      <vt:lpstr>邓宗敏27</vt:lpstr>
      <vt:lpstr>谢新辉-27号的附属平台，没编号</vt:lpstr>
      <vt:lpstr>邓凡28</vt:lpstr>
      <vt:lpstr>邓卫兵29</vt:lpstr>
      <vt:lpstr>邓主30</vt:lpstr>
      <vt:lpstr>邓海滔 32</vt:lpstr>
      <vt:lpstr>邓建华 33</vt:lpstr>
      <vt:lpstr>邓凤玲 34</vt:lpstr>
      <vt:lpstr>邓建君 35</vt:lpstr>
      <vt:lpstr>邓晓慧 36</vt:lpstr>
      <vt:lpstr>闵朝晖 37</vt:lpstr>
      <vt:lpstr>唐铁明 38</vt:lpstr>
      <vt:lpstr>魏利强 39</vt:lpstr>
      <vt:lpstr>谌未华 40</vt:lpstr>
      <vt:lpstr>张雪文41</vt:lpstr>
      <vt:lpstr>朱兵42</vt:lpstr>
      <vt:lpstr>夏仕安43</vt:lpstr>
      <vt:lpstr>仇文和44</vt:lpstr>
      <vt:lpstr>方志敏45</vt:lpstr>
      <vt:lpstr>朱三军46</vt:lpstr>
      <vt:lpstr>邓建兵47</vt:lpstr>
      <vt:lpstr>仇建财48</vt:lpstr>
      <vt:lpstr>魏通山 49</vt:lpstr>
      <vt:lpstr>邓月南 50</vt:lpstr>
      <vt:lpstr>谭跃军51</vt:lpstr>
      <vt:lpstr>邓志群52</vt:lpstr>
      <vt:lpstr>刘良元53</vt:lpstr>
      <vt:lpstr>蔡延德54</vt:lpstr>
      <vt:lpstr>刘仙花55</vt:lpstr>
      <vt:lpstr>钟屹56</vt:lpstr>
      <vt:lpstr>魏国强57</vt:lpstr>
      <vt:lpstr>邓定云58</vt:lpstr>
      <vt:lpstr>周安群59</vt:lpstr>
      <vt:lpstr>夏新兵60</vt:lpstr>
      <vt:lpstr>魏妮娜 61</vt:lpstr>
      <vt:lpstr>魏宏岩 62</vt:lpstr>
      <vt:lpstr>魏新岩 63</vt:lpstr>
      <vt:lpstr>邓莲花 64</vt:lpstr>
      <vt:lpstr>魏文兵 65</vt:lpstr>
      <vt:lpstr>段小连 66</vt:lpstr>
      <vt:lpstr>魏克武67</vt:lpstr>
      <vt:lpstr>邓刚林 68</vt:lpstr>
      <vt:lpstr>邓岸林 69</vt:lpstr>
      <vt:lpstr>王黑兵 70</vt:lpstr>
      <vt:lpstr>夏春山71</vt:lpstr>
      <vt:lpstr>夏光明72</vt:lpstr>
      <vt:lpstr>魏代初 73</vt:lpstr>
      <vt:lpstr>朱志大 74</vt:lpstr>
      <vt:lpstr>龚招财 75</vt:lpstr>
      <vt:lpstr>曾辉跃 76</vt:lpstr>
      <vt:lpstr>曾荣跃 77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疯狂的树叶</cp:lastModifiedBy>
  <dcterms:created xsi:type="dcterms:W3CDTF">2022-07-21T07:10:00Z</dcterms:created>
  <dcterms:modified xsi:type="dcterms:W3CDTF">2022-09-07T03:51:14Z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BADFA3AAAA5C4770A252A21DD450C77F</vt:lpwstr>
  </property>
  <property fmtid="{D5CDD505-2E9C-101B-9397-08002B2CF9AE}" pid="3" name="KSOProductBuildVer">
    <vt:lpwstr>2052-11.1.0.12313</vt:lpwstr>
  </property>
  <property fmtid="{D5CDD505-2E9C-101B-9397-08002B2CF9AE}" pid="4" name="KSOReadingLayout">
    <vt:bool>true</vt:bool>
  </property>
</Properties>
</file>